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showInkAnnotation="0" defaultThemeVersion="124226"/>
  <mc:AlternateContent xmlns:mc="http://schemas.openxmlformats.org/markup-compatibility/2006">
    <mc:Choice Requires="x15">
      <x15ac:absPath xmlns:x15ac="http://schemas.microsoft.com/office/spreadsheetml/2010/11/ac" url="https://spelthornegovuk-my.sharepoint.com/personal/jyoung_spelthorne_gov_uk/Documents/Desktop/"/>
    </mc:Choice>
  </mc:AlternateContent>
  <xr:revisionPtr revIDLastSave="0" documentId="8_{A694C560-1EB3-42CF-84FE-4CAD0142622B}" xr6:coauthVersionLast="47" xr6:coauthVersionMax="47" xr10:uidLastSave="{00000000-0000-0000-0000-000000000000}"/>
  <workbookProtection workbookAlgorithmName="SHA-512" workbookHashValue="qR97ASXK0Y+4u5lg45AKj4B2nYjMJM9Uq9/Jpr5mQ4sFtIF14u+2n7tqFwHitdkapmLL9Ci6tFKJtTDTkRsXFg==" workbookSaltValue="rV2PB/dynwrtK6g5arppqg==" workbookSpinCount="100000" lockStructure="1"/>
  <bookViews>
    <workbookView xWindow="-120" yWindow="-120" windowWidth="29040" windowHeight="15720" xr2:uid="{00000000-000D-0000-FFFF-FFFF00000000}"/>
  </bookViews>
  <sheets>
    <sheet name="Calculator" sheetId="1" r:id="rId1"/>
    <sheet name="Instalment Table" sheetId="2" r:id="rId2"/>
  </sheets>
  <definedNames>
    <definedName name="_xlnm.Print_Area" localSheetId="1">'Instalment Table'!$A$1:$I$24</definedName>
    <definedName name="Z_332FBE7A_383F_4794_852A_582827B1B9BD_.wvu.Cols" localSheetId="0" hidden="1">Calculator!$H:$K</definedName>
    <definedName name="Z_332FBE7A_383F_4794_852A_582827B1B9BD_.wvu.PrintArea" localSheetId="1" hidden="1">'Instalment Table'!$A$1:$I$24</definedName>
    <definedName name="ZONES">Calculator!$J$8:$J$14</definedName>
  </definedNames>
  <calcPr calcId="191029"/>
  <customWorkbookViews>
    <customWorkbookView name="CIL Calculator" guid="{332FBE7A-383F-4794-852A-582827B1B9BD}" maximized="1" windowWidth="939" windowHeight="50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 i="1" l="1"/>
  <c r="F15" i="1"/>
  <c r="F18" i="1"/>
  <c r="D6" i="1" l="1"/>
  <c r="D14" i="2" l="1"/>
  <c r="D49" i="1" l="1"/>
  <c r="C4" i="1" l="1"/>
  <c r="D26" i="1" l="1"/>
  <c r="F30" i="1"/>
  <c r="H14" i="2" l="1"/>
  <c r="G14" i="2"/>
  <c r="F14" i="2"/>
  <c r="E15" i="2" l="1"/>
  <c r="B14" i="2"/>
  <c r="D11" i="2" l="1"/>
  <c r="F17" i="1" l="1"/>
  <c r="D12" i="1" s="1"/>
  <c r="E14" i="2" l="1"/>
  <c r="F38" i="1" l="1"/>
  <c r="F37" i="1"/>
  <c r="G24" i="1" s="1"/>
  <c r="F36" i="1"/>
  <c r="F35" i="1"/>
  <c r="D40" i="1" l="1"/>
  <c r="G23" i="1" l="1"/>
  <c r="F24" i="1"/>
  <c r="G22" i="1"/>
  <c r="F34" i="1"/>
  <c r="F33" i="1"/>
  <c r="I22" i="1"/>
  <c r="F22" i="1" s="1"/>
  <c r="I21" i="1" l="1"/>
  <c r="F21" i="1" s="1"/>
  <c r="I25" i="1"/>
  <c r="I24" i="1"/>
  <c r="I23" i="1"/>
  <c r="F23" i="1" s="1"/>
  <c r="I20" i="1"/>
  <c r="F20" i="1" s="1"/>
  <c r="F31" i="1"/>
  <c r="H47" i="1" s="1"/>
  <c r="F49" i="1" s="1"/>
  <c r="F25" i="1" l="1"/>
  <c r="G25" i="1"/>
  <c r="G21" i="1"/>
  <c r="G20" i="1"/>
  <c r="H26" i="1" l="1"/>
  <c r="F40" i="1" l="1"/>
  <c r="F51" i="1" s="1"/>
  <c r="C54" i="1" s="1"/>
  <c r="B7" i="2" l="1"/>
  <c r="D16" i="2" s="1"/>
  <c r="C55" i="1"/>
  <c r="E19" i="2" l="1"/>
  <c r="B11" i="2"/>
  <c r="F18" i="2"/>
  <c r="H20" i="2"/>
  <c r="E20" i="2"/>
  <c r="B16" i="2"/>
  <c r="E18" i="2"/>
  <c r="D18" i="2"/>
  <c r="G19" i="2"/>
  <c r="D17" i="2"/>
  <c r="F19" i="2"/>
  <c r="E17" i="2"/>
  <c r="F20" i="2"/>
  <c r="G20" i="2"/>
  <c r="B19" i="2" l="1"/>
  <c r="B20" i="2"/>
  <c r="B18" i="2"/>
  <c r="B17" i="2"/>
</calcChain>
</file>

<file path=xl/sharedStrings.xml><?xml version="1.0" encoding="utf-8"?>
<sst xmlns="http://schemas.openxmlformats.org/spreadsheetml/2006/main" count="120" uniqueCount="110">
  <si>
    <t>CIL Charging Zone</t>
  </si>
  <si>
    <t>Date permission first permitted</t>
  </si>
  <si>
    <t>Qualifying amount of Social housing Relief</t>
  </si>
  <si>
    <t>Social Housing  Relief</t>
  </si>
  <si>
    <t>Site Address</t>
  </si>
  <si>
    <t>Description</t>
  </si>
  <si>
    <t>Application Ref</t>
  </si>
  <si>
    <t>ZONE</t>
  </si>
  <si>
    <t>Formula</t>
  </si>
  <si>
    <t>Land Use</t>
  </si>
  <si>
    <t>Residential development (schemes of fewer than 15 units to which Policy HO3 Affordable Housing does not apply)</t>
  </si>
  <si>
    <t>Residential development (schemes of 15 or more units to which Policy HO3 Affordable Housing applies)</t>
  </si>
  <si>
    <t>Purpose built student accommodation</t>
  </si>
  <si>
    <t>Retail - out of centre larger convenience based supermarkets and superstores and retail warehousing (net retail selling space of more than 280 sq m)</t>
  </si>
  <si>
    <t>Hotels and Care Homes</t>
  </si>
  <si>
    <t>Offices, commerical and all other uses</t>
  </si>
  <si>
    <r>
      <t>where A = G</t>
    </r>
    <r>
      <rPr>
        <b/>
        <sz val="8"/>
        <color theme="1"/>
        <rFont val="Calibri"/>
        <family val="2"/>
        <scheme val="minor"/>
      </rPr>
      <t>R</t>
    </r>
    <r>
      <rPr>
        <b/>
        <sz val="11"/>
        <color theme="1"/>
        <rFont val="Calibri"/>
        <family val="2"/>
        <scheme val="minor"/>
      </rPr>
      <t xml:space="preserve"> -K</t>
    </r>
    <r>
      <rPr>
        <b/>
        <sz val="8"/>
        <color theme="1"/>
        <rFont val="Calibri"/>
        <family val="2"/>
        <scheme val="minor"/>
      </rPr>
      <t>R</t>
    </r>
    <r>
      <rPr>
        <b/>
        <sz val="11"/>
        <color theme="1"/>
        <rFont val="Calibri"/>
        <family val="2"/>
        <scheme val="minor"/>
      </rPr>
      <t>- (G</t>
    </r>
    <r>
      <rPr>
        <b/>
        <sz val="8"/>
        <color theme="1"/>
        <rFont val="Calibri"/>
        <family val="2"/>
        <scheme val="minor"/>
      </rPr>
      <t>R</t>
    </r>
    <r>
      <rPr>
        <b/>
        <sz val="11"/>
        <color theme="1"/>
        <rFont val="Calibri"/>
        <family val="2"/>
        <scheme val="minor"/>
      </rPr>
      <t xml:space="preserve"> x E)/G</t>
    </r>
  </si>
  <si>
    <t>Total Floorspace of Chargeable Development (G)</t>
  </si>
  <si>
    <t>sq m</t>
  </si>
  <si>
    <t>GIA of existing  (in-use) floorspace to be demolished ( E )</t>
  </si>
  <si>
    <r>
      <t>GIA of existing floorspace to be retained as part of chargeable development ( K</t>
    </r>
    <r>
      <rPr>
        <b/>
        <sz val="8"/>
        <color theme="1"/>
        <rFont val="Calibri"/>
        <family val="2"/>
        <scheme val="minor"/>
      </rPr>
      <t>R</t>
    </r>
    <r>
      <rPr>
        <b/>
        <sz val="11"/>
        <color theme="1"/>
        <rFont val="Calibri"/>
        <family val="2"/>
        <scheme val="minor"/>
      </rPr>
      <t xml:space="preserve"> )</t>
    </r>
  </si>
  <si>
    <r>
      <t>GIA of Social Housing proposed ( Q</t>
    </r>
    <r>
      <rPr>
        <b/>
        <sz val="8"/>
        <color theme="1"/>
        <rFont val="Calibri"/>
        <family val="2"/>
        <scheme val="minor"/>
      </rPr>
      <t>R</t>
    </r>
    <r>
      <rPr>
        <b/>
        <sz val="11"/>
        <color theme="1"/>
        <rFont val="Calibri"/>
        <family val="2"/>
        <scheme val="minor"/>
      </rPr>
      <t xml:space="preserve"> ) (deemed net chargeable area)</t>
    </r>
  </si>
  <si>
    <t>Total CIL liable with Relief</t>
  </si>
  <si>
    <t>Zone 1</t>
  </si>
  <si>
    <t>Zone 2</t>
  </si>
  <si>
    <t>Zone 3</t>
  </si>
  <si>
    <t>Chargeable Rate:</t>
  </si>
  <si>
    <t>Residential development &lt;15 units</t>
  </si>
  <si>
    <t>Residential development of 15 units or more units to which Policy HO5 applies</t>
  </si>
  <si>
    <r>
      <t>Charge = A x R x I</t>
    </r>
    <r>
      <rPr>
        <b/>
        <sz val="8"/>
        <color theme="1"/>
        <rFont val="Calibri"/>
        <family val="2"/>
        <scheme val="minor"/>
      </rPr>
      <t>p</t>
    </r>
    <r>
      <rPr>
        <b/>
        <sz val="11"/>
        <color theme="1"/>
        <rFont val="Calibri"/>
        <family val="2"/>
        <scheme val="minor"/>
      </rPr>
      <t>/Ic</t>
    </r>
  </si>
  <si>
    <t>Ic = index year CIL took effect</t>
  </si>
  <si>
    <t>Ip = index year when pp granted</t>
  </si>
  <si>
    <t>GIA of Chargeable Development (G)</t>
  </si>
  <si>
    <t>Chargeable Area (sqm) at Rate R</t>
  </si>
  <si>
    <t>Charge for selected use (£)</t>
  </si>
  <si>
    <t>Instalments</t>
  </si>
  <si>
    <t>Less than £10,000</t>
  </si>
  <si>
    <t xml:space="preserve"> £10,000 - £49,999</t>
  </si>
  <si>
    <t xml:space="preserve"> £50,000 - £99,999</t>
  </si>
  <si>
    <t xml:space="preserve"> £100,000 - £499,999</t>
  </si>
  <si>
    <t>Days from commencement</t>
  </si>
  <si>
    <t>Instalment Calculation Table</t>
  </si>
  <si>
    <t xml:space="preserve">COMMUNITY INFRASTRUCTURE LEVY </t>
  </si>
  <si>
    <t>INSTALMENT TABLE</t>
  </si>
  <si>
    <t>Total Charge Due</t>
  </si>
  <si>
    <t>More than £500,000</t>
  </si>
  <si>
    <t>Bands</t>
  </si>
  <si>
    <t>Total Due</t>
  </si>
  <si>
    <t>Number of Instalments</t>
  </si>
  <si>
    <t>Back to CIL Calculator</t>
  </si>
  <si>
    <t>CIL Liability (without Exemptions or Relief)</t>
  </si>
  <si>
    <t xml:space="preserve">Purpose built student accommodation </t>
  </si>
  <si>
    <t>Out of centre retail development</t>
  </si>
  <si>
    <t>Office, commercial and all other uses</t>
  </si>
  <si>
    <t>GIA</t>
  </si>
  <si>
    <t>R</t>
  </si>
  <si>
    <t>Ip</t>
  </si>
  <si>
    <t>Ic</t>
  </si>
  <si>
    <t>Definitions</t>
  </si>
  <si>
    <t>G</t>
  </si>
  <si>
    <r>
      <t>G</t>
    </r>
    <r>
      <rPr>
        <b/>
        <sz val="8"/>
        <color theme="1"/>
        <rFont val="Calibri"/>
        <family val="2"/>
        <scheme val="minor"/>
      </rPr>
      <t>R</t>
    </r>
  </si>
  <si>
    <r>
      <t>K</t>
    </r>
    <r>
      <rPr>
        <b/>
        <sz val="8"/>
        <color theme="1"/>
        <rFont val="Calibri"/>
        <family val="2"/>
        <scheme val="minor"/>
      </rPr>
      <t>R</t>
    </r>
  </si>
  <si>
    <r>
      <t>Relief = R x A</t>
    </r>
    <r>
      <rPr>
        <b/>
        <sz val="11"/>
        <color theme="1"/>
        <rFont val="Calibri"/>
        <family val="2"/>
        <scheme val="minor"/>
      </rPr>
      <t xml:space="preserve"> x Ip/Ic</t>
    </r>
  </si>
  <si>
    <r>
      <t>where A = Q</t>
    </r>
    <r>
      <rPr>
        <b/>
        <sz val="8"/>
        <color theme="1"/>
        <rFont val="Calibri"/>
        <family val="2"/>
        <scheme val="minor"/>
      </rPr>
      <t>R</t>
    </r>
    <r>
      <rPr>
        <b/>
        <sz val="11"/>
        <color theme="1"/>
        <rFont val="Calibri"/>
        <family val="2"/>
        <scheme val="minor"/>
      </rPr>
      <t xml:space="preserve"> - K</t>
    </r>
    <r>
      <rPr>
        <b/>
        <sz val="8"/>
        <color theme="1"/>
        <rFont val="Calibri"/>
        <family val="2"/>
        <scheme val="minor"/>
      </rPr>
      <t>QR</t>
    </r>
    <r>
      <rPr>
        <b/>
        <sz val="11"/>
        <color theme="1"/>
        <rFont val="Calibri"/>
        <family val="2"/>
        <scheme val="minor"/>
      </rPr>
      <t xml:space="preserve"> - (Q</t>
    </r>
    <r>
      <rPr>
        <b/>
        <sz val="8"/>
        <color theme="1"/>
        <rFont val="Calibri"/>
        <family val="2"/>
        <scheme val="minor"/>
      </rPr>
      <t>R</t>
    </r>
    <r>
      <rPr>
        <b/>
        <sz val="11"/>
        <color theme="1"/>
        <rFont val="Calibri"/>
        <family val="2"/>
        <scheme val="minor"/>
      </rPr>
      <t xml:space="preserve"> x E)/G</t>
    </r>
  </si>
  <si>
    <t>A</t>
  </si>
  <si>
    <t>The aggregate of the gross internal areas of the following:</t>
  </si>
  <si>
    <t>(i) retained parts of in-use buildings, and</t>
  </si>
  <si>
    <t>E</t>
  </si>
  <si>
    <t>The aggregate of the following:</t>
  </si>
  <si>
    <r>
      <t>Q</t>
    </r>
    <r>
      <rPr>
        <b/>
        <sz val="8"/>
        <color theme="1"/>
        <rFont val="Calibri"/>
        <family val="2"/>
        <scheme val="minor"/>
      </rPr>
      <t>R</t>
    </r>
  </si>
  <si>
    <r>
      <t>K</t>
    </r>
    <r>
      <rPr>
        <b/>
        <sz val="8"/>
        <color theme="1"/>
        <rFont val="Calibri"/>
        <family val="2"/>
        <scheme val="minor"/>
      </rPr>
      <t>QR</t>
    </r>
  </si>
  <si>
    <t>(i) relevant retained parts of in-use buildings, and</t>
  </si>
  <si>
    <t>The All-in Tender Price Index published by the Building Cost Index Service of the RICS for the year in which planning permission was granted.</t>
  </si>
  <si>
    <t>The All-in Tender Price Index published by the Building Cost Index Service of the RICS for the year in which the charging schedule containing rate R took effect.</t>
  </si>
  <si>
    <t>For definitions see overleaf</t>
  </si>
  <si>
    <r>
      <t>GIA</t>
    </r>
    <r>
      <rPr>
        <b/>
        <sz val="8"/>
        <color theme="1"/>
        <rFont val="Calibri"/>
        <family val="2"/>
        <scheme val="minor"/>
      </rPr>
      <t xml:space="preserve"> </t>
    </r>
    <r>
      <rPr>
        <b/>
        <sz val="11"/>
        <color theme="1"/>
        <rFont val="Calibri"/>
        <family val="2"/>
        <scheme val="minor"/>
      </rPr>
      <t>proposed for this use (GR)</t>
    </r>
  </si>
  <si>
    <r>
      <t>Existing GIA to be retained  (K</t>
    </r>
    <r>
      <rPr>
        <b/>
        <sz val="8"/>
        <color theme="1"/>
        <rFont val="Calibri"/>
        <family val="2"/>
        <scheme val="minor"/>
      </rPr>
      <t>R</t>
    </r>
    <r>
      <rPr>
        <b/>
        <sz val="11"/>
        <color theme="1"/>
        <rFont val="Calibri"/>
        <family val="2"/>
        <scheme val="minor"/>
      </rPr>
      <t xml:space="preserve">) </t>
    </r>
  </si>
  <si>
    <t>Number of social housing dwellings</t>
  </si>
  <si>
    <t xml:space="preserve">Gross Internal Area - the total floor area of the building measured from the inside of the outside walls. </t>
  </si>
  <si>
    <t>The deemed net area chargeable at rate R.</t>
  </si>
  <si>
    <t>The relevant charging rate for the area and the type of use.</t>
  </si>
  <si>
    <t>The gross internal area of the chargeable development.</t>
  </si>
  <si>
    <t>The gross internal area of the part of the development chargeable at rate R.</t>
  </si>
  <si>
    <t>(ii) for other relevant buildings, retained parts where the intended use following completion of the chargeable development is a use that is able to be carried on lawfully and permanently without further planning permission in that part on the day before planning permission first permits the chargeable development.</t>
  </si>
  <si>
    <t>(i) the gross internal areas of parts of in-use buildings that are to be demolished before completion of the chargeable development.  NB: a further calculation is necessary where a development is to be carried out in phases and will be applied in appropriate cases.</t>
  </si>
  <si>
    <t>The gross internal areas of the part of the chargeable development which will comprise the qualifying dwellings or qualifying communal development, and in respect of which, but for social housing relief, CIL would be chargeable at rate R.</t>
  </si>
  <si>
    <t>(ii) for other relevant buildings, relevant retained parts where the intended use following completion of the chargeable development is a use that is able to be carried on lawfully and permanently without further planning permission in that part on the day before planning permission first permits the chargeable development.</t>
  </si>
  <si>
    <t>Case Officer</t>
  </si>
  <si>
    <t>Susanna Angell</t>
  </si>
  <si>
    <t>Paul Tomson</t>
  </si>
  <si>
    <t>Kelly Walker</t>
  </si>
  <si>
    <t xml:space="preserve">Date </t>
  </si>
  <si>
    <t>Matthew Clapham</t>
  </si>
  <si>
    <t>Matthew Churchill</t>
  </si>
  <si>
    <t>BCIS index updated</t>
  </si>
  <si>
    <t>Updated</t>
  </si>
  <si>
    <t>PAYMENT DETAILS: (subject to submission of a valid Commencement Notice)</t>
  </si>
  <si>
    <t xml:space="preserve">Deemed Commencement Date </t>
  </si>
  <si>
    <t>Where Commencement Notice has NOT been submitted</t>
  </si>
  <si>
    <t>Commencement Date</t>
  </si>
  <si>
    <t>Vanya Popova</t>
  </si>
  <si>
    <t>Current  Date</t>
  </si>
  <si>
    <t xml:space="preserve">Sheet valid until </t>
  </si>
  <si>
    <t>Russ Mounty</t>
  </si>
  <si>
    <t>Valid until</t>
  </si>
  <si>
    <t>Drishti Patel</t>
  </si>
  <si>
    <t>Kiran Boparai</t>
  </si>
  <si>
    <t>Number of dwellings</t>
  </si>
  <si>
    <t>Emily Archibald</t>
  </si>
  <si>
    <t>COMMUNITY INFRASTRUCTURE LEVY CALCULATION SHEET FOR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</si>
</sst>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F800]dddd\,\ mmmm\ dd\,\ yyyy"/>
    <numFmt numFmtId="166" formatCode="[$-809]dd\ mmmm\ yyyy;@"/>
  </numFmts>
  <fonts count="17" x14ac:knownFonts="1">
    <font>
      <sz val="11"/>
      <color theme="1"/>
      <name val="Calibri"/>
      <family val="2"/>
      <scheme val="minor"/>
    </font>
    <font>
      <b/>
      <sz val="11"/>
      <color theme="1"/>
      <name val="Calibri"/>
      <family val="2"/>
      <scheme val="minor"/>
    </font>
    <font>
      <sz val="11"/>
      <color rgb="FFFF0000"/>
      <name val="Calibri"/>
      <family val="2"/>
      <scheme val="minor"/>
    </font>
    <font>
      <b/>
      <sz val="14"/>
      <color theme="1"/>
      <name val="Calibri"/>
      <family val="2"/>
      <scheme val="minor"/>
    </font>
    <font>
      <b/>
      <sz val="8"/>
      <color theme="1"/>
      <name val="Calibri"/>
      <family val="2"/>
      <scheme val="minor"/>
    </font>
    <font>
      <b/>
      <sz val="9"/>
      <color theme="1"/>
      <name val="Calibri"/>
      <family val="2"/>
      <scheme val="minor"/>
    </font>
    <font>
      <b/>
      <sz val="10"/>
      <color theme="1"/>
      <name val="Calibri"/>
      <family val="2"/>
      <scheme val="minor"/>
    </font>
    <font>
      <b/>
      <sz val="11"/>
      <color rgb="FFFF0000"/>
      <name val="Calibri"/>
      <family val="2"/>
      <scheme val="minor"/>
    </font>
    <font>
      <b/>
      <sz val="12"/>
      <color theme="1"/>
      <name val="Calibri"/>
      <family val="2"/>
      <scheme val="minor"/>
    </font>
    <font>
      <u/>
      <sz val="11"/>
      <color theme="10"/>
      <name val="Calibri"/>
      <family val="2"/>
      <scheme val="minor"/>
    </font>
    <font>
      <sz val="12"/>
      <color theme="1"/>
      <name val="Calibri"/>
      <family val="2"/>
      <scheme val="minor"/>
    </font>
    <font>
      <b/>
      <sz val="9"/>
      <color rgb="FFFF0000"/>
      <name val="Calibri"/>
      <family val="2"/>
      <scheme val="minor"/>
    </font>
    <font>
      <sz val="10"/>
      <color rgb="FFFF0000"/>
      <name val="Calibri"/>
      <family val="2"/>
      <scheme val="minor"/>
    </font>
    <font>
      <sz val="11"/>
      <name val="Calibri"/>
      <family val="2"/>
      <scheme val="minor"/>
    </font>
    <font>
      <b/>
      <sz val="14"/>
      <color rgb="FFFF0000"/>
      <name val="Calibri"/>
      <family val="2"/>
      <scheme val="minor"/>
    </font>
    <font>
      <sz val="16"/>
      <color rgb="FFFF0000"/>
      <name val="Calibri"/>
      <family val="2"/>
      <scheme val="minor"/>
    </font>
    <font>
      <sz val="10"/>
      <color theme="1"/>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59996337778862885"/>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9" tint="0.79998168889431442"/>
        <bgColor indexed="64"/>
      </patternFill>
    </fill>
  </fills>
  <borders count="45">
    <border>
      <left/>
      <right/>
      <top/>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auto="1"/>
      </right>
      <top/>
      <bottom/>
      <diagonal/>
    </border>
    <border>
      <left/>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ck">
        <color rgb="FFFF0000"/>
      </left>
      <right style="thick">
        <color rgb="FFFF0000"/>
      </right>
      <top style="thick">
        <color rgb="FFFF0000"/>
      </top>
      <bottom style="thick">
        <color rgb="FFFF0000"/>
      </bottom>
      <diagonal/>
    </border>
    <border>
      <left style="medium">
        <color rgb="FFFF0000"/>
      </left>
      <right style="medium">
        <color rgb="FFFF0000"/>
      </right>
      <top style="medium">
        <color rgb="FFFF0000"/>
      </top>
      <bottom style="medium">
        <color rgb="FFFF0000"/>
      </bottom>
      <diagonal/>
    </border>
    <border>
      <left style="thin">
        <color auto="1"/>
      </left>
      <right style="thin">
        <color auto="1"/>
      </right>
      <top style="thick">
        <color auto="1"/>
      </top>
      <bottom style="thin">
        <color auto="1"/>
      </bottom>
      <diagonal/>
    </border>
    <border>
      <left/>
      <right/>
      <top style="thick">
        <color auto="1"/>
      </top>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ck">
        <color auto="1"/>
      </left>
      <right style="thick">
        <color auto="1"/>
      </right>
      <top/>
      <bottom/>
      <diagonal/>
    </border>
    <border>
      <left style="thick">
        <color auto="1"/>
      </left>
      <right/>
      <top style="thin">
        <color auto="1"/>
      </top>
      <bottom style="thick">
        <color auto="1"/>
      </bottom>
      <diagonal/>
    </border>
    <border>
      <left style="medium">
        <color rgb="FFFF0000"/>
      </left>
      <right style="medium">
        <color rgb="FFFF0000"/>
      </right>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medium">
        <color rgb="FFFF0000"/>
      </right>
      <top style="medium">
        <color rgb="FFFF0000"/>
      </top>
      <bottom style="medium">
        <color rgb="FFFF0000"/>
      </bottom>
      <diagonal/>
    </border>
    <border>
      <left style="medium">
        <color auto="1"/>
      </left>
      <right style="medium">
        <color auto="1"/>
      </right>
      <top style="medium">
        <color rgb="FFFF0000"/>
      </top>
      <bottom style="medium">
        <color rgb="FFFF0000"/>
      </bottom>
      <diagonal/>
    </border>
    <border>
      <left/>
      <right style="medium">
        <color auto="1"/>
      </right>
      <top/>
      <bottom style="thin">
        <color indexed="64"/>
      </bottom>
      <diagonal/>
    </border>
  </borders>
  <cellStyleXfs count="2">
    <xf numFmtId="0" fontId="0" fillId="0" borderId="0"/>
    <xf numFmtId="0" fontId="9" fillId="0" borderId="0" applyNumberFormat="0" applyFill="0" applyBorder="0" applyAlignment="0" applyProtection="0"/>
  </cellStyleXfs>
  <cellXfs count="155">
    <xf numFmtId="0" fontId="0" fillId="0" borderId="0" xfId="0"/>
    <xf numFmtId="0" fontId="0" fillId="0" borderId="0" xfId="0" applyAlignment="1">
      <alignment horizontal="left" vertical="center" wrapText="1"/>
    </xf>
    <xf numFmtId="0" fontId="0" fillId="4" borderId="0" xfId="0" applyFill="1"/>
    <xf numFmtId="0" fontId="3" fillId="4" borderId="0" xfId="0" applyFont="1" applyFill="1"/>
    <xf numFmtId="164" fontId="0" fillId="4" borderId="0" xfId="0" applyNumberFormat="1" applyFill="1"/>
    <xf numFmtId="14" fontId="0" fillId="4" borderId="0" xfId="0" applyNumberFormat="1" applyFill="1" applyAlignment="1">
      <alignment horizontal="right" vertical="center"/>
    </xf>
    <xf numFmtId="14" fontId="0" fillId="4" borderId="27" xfId="0" applyNumberFormat="1" applyFill="1" applyBorder="1" applyAlignment="1">
      <alignment horizontal="left" vertical="center" wrapText="1"/>
    </xf>
    <xf numFmtId="0" fontId="1" fillId="4" borderId="0" xfId="0" applyFont="1" applyFill="1" applyAlignment="1">
      <alignment vertical="center"/>
    </xf>
    <xf numFmtId="164" fontId="0" fillId="4" borderId="25" xfId="0" applyNumberFormat="1" applyFill="1" applyBorder="1" applyAlignment="1">
      <alignment horizontal="right" vertical="center"/>
    </xf>
    <xf numFmtId="0" fontId="0" fillId="4" borderId="22" xfId="0" applyFill="1" applyBorder="1"/>
    <xf numFmtId="0" fontId="0" fillId="7" borderId="20" xfId="0" applyFill="1" applyBorder="1" applyAlignment="1">
      <alignment horizontal="center" vertical="center"/>
    </xf>
    <xf numFmtId="14" fontId="0" fillId="4" borderId="0" xfId="0" applyNumberFormat="1" applyFill="1" applyAlignment="1">
      <alignment horizontal="left" vertical="center" wrapText="1"/>
    </xf>
    <xf numFmtId="0" fontId="10" fillId="5" borderId="19" xfId="0" applyFont="1" applyFill="1" applyBorder="1" applyAlignment="1">
      <alignment horizontal="center" vertical="center"/>
    </xf>
    <xf numFmtId="14" fontId="0" fillId="6" borderId="20" xfId="0" applyNumberFormat="1" applyFill="1" applyBorder="1" applyAlignment="1">
      <alignment horizontal="left" vertical="center" wrapText="1"/>
    </xf>
    <xf numFmtId="14" fontId="0" fillId="2" borderId="20" xfId="0" applyNumberFormat="1" applyFill="1" applyBorder="1" applyAlignment="1">
      <alignment horizontal="left" vertical="center" wrapText="1"/>
    </xf>
    <xf numFmtId="0" fontId="0" fillId="4" borderId="28" xfId="0" applyFill="1" applyBorder="1"/>
    <xf numFmtId="0" fontId="0" fillId="4" borderId="30" xfId="0" applyFill="1" applyBorder="1"/>
    <xf numFmtId="0" fontId="1" fillId="4" borderId="30" xfId="0" applyFont="1" applyFill="1" applyBorder="1" applyAlignment="1">
      <alignment vertical="center"/>
    </xf>
    <xf numFmtId="0" fontId="1" fillId="4" borderId="30" xfId="0" applyFont="1" applyFill="1" applyBorder="1"/>
    <xf numFmtId="0" fontId="1" fillId="4" borderId="30" xfId="0" applyFont="1" applyFill="1" applyBorder="1" applyAlignment="1">
      <alignment horizontal="left" vertical="center" wrapText="1"/>
    </xf>
    <xf numFmtId="0" fontId="0" fillId="4" borderId="30" xfId="0" applyFill="1" applyBorder="1" applyAlignment="1">
      <alignment horizontal="left" vertical="top" wrapText="1"/>
    </xf>
    <xf numFmtId="0" fontId="0" fillId="4" borderId="30" xfId="0" applyFill="1" applyBorder="1" applyAlignment="1">
      <alignment horizontal="left" vertical="center" wrapText="1"/>
    </xf>
    <xf numFmtId="0" fontId="9" fillId="4" borderId="30" xfId="1" applyFill="1" applyBorder="1"/>
    <xf numFmtId="0" fontId="0" fillId="4" borderId="32" xfId="0" applyFill="1" applyBorder="1"/>
    <xf numFmtId="0" fontId="0" fillId="4" borderId="33" xfId="0" applyFill="1" applyBorder="1"/>
    <xf numFmtId="0" fontId="0" fillId="4" borderId="29" xfId="0" applyFill="1" applyBorder="1"/>
    <xf numFmtId="0" fontId="0" fillId="4" borderId="31" xfId="0" applyFill="1" applyBorder="1"/>
    <xf numFmtId="0" fontId="0" fillId="4" borderId="31" xfId="0" applyFill="1" applyBorder="1" applyAlignment="1">
      <alignment horizontal="left" vertical="center" wrapText="1"/>
    </xf>
    <xf numFmtId="0" fontId="0" fillId="4" borderId="34" xfId="0" applyFill="1" applyBorder="1"/>
    <xf numFmtId="0" fontId="0" fillId="0" borderId="1" xfId="0" applyBorder="1" applyAlignment="1" applyProtection="1">
      <alignment horizontal="left" vertical="top" wrapText="1" indent="1"/>
      <protection locked="0"/>
    </xf>
    <xf numFmtId="0" fontId="0" fillId="0" borderId="1" xfId="0" applyBorder="1" applyAlignment="1" applyProtection="1">
      <alignment horizontal="center" vertical="center"/>
      <protection locked="0"/>
    </xf>
    <xf numFmtId="15" fontId="0" fillId="0" borderId="1" xfId="0" applyNumberFormat="1" applyBorder="1" applyAlignment="1" applyProtection="1">
      <alignment horizontal="right" vertical="center"/>
      <protection locked="0"/>
    </xf>
    <xf numFmtId="2" fontId="1" fillId="0" borderId="2" xfId="0" applyNumberFormat="1" applyFont="1" applyBorder="1" applyAlignment="1" applyProtection="1">
      <alignment horizontal="right" vertical="center"/>
      <protection locked="0"/>
    </xf>
    <xf numFmtId="2" fontId="0" fillId="0" borderId="2" xfId="0" applyNumberFormat="1" applyBorder="1" applyAlignment="1" applyProtection="1">
      <alignment horizontal="right" vertical="center"/>
      <protection locked="0"/>
    </xf>
    <xf numFmtId="2" fontId="0" fillId="0" borderId="1" xfId="0" applyNumberFormat="1" applyBorder="1" applyAlignment="1" applyProtection="1">
      <alignment horizontal="right" vertical="center"/>
      <protection locked="0"/>
    </xf>
    <xf numFmtId="2" fontId="0" fillId="0" borderId="1" xfId="0" applyNumberFormat="1" applyBorder="1" applyProtection="1">
      <protection locked="0"/>
    </xf>
    <xf numFmtId="14" fontId="0" fillId="4" borderId="0" xfId="0" applyNumberFormat="1" applyFill="1" applyAlignment="1" applyProtection="1">
      <alignment horizontal="center" vertical="center"/>
      <protection locked="0"/>
    </xf>
    <xf numFmtId="14" fontId="0" fillId="4" borderId="0" xfId="0" applyNumberFormat="1" applyFill="1" applyAlignment="1">
      <alignment horizontal="center" vertical="center"/>
    </xf>
    <xf numFmtId="164" fontId="1" fillId="3" borderId="35" xfId="0" applyNumberFormat="1" applyFont="1" applyFill="1" applyBorder="1" applyAlignment="1">
      <alignment horizontal="right" vertical="center"/>
    </xf>
    <xf numFmtId="164" fontId="1" fillId="3" borderId="21" xfId="0" applyNumberFormat="1" applyFont="1" applyFill="1" applyBorder="1" applyAlignment="1">
      <alignment horizontal="right" vertical="center"/>
    </xf>
    <xf numFmtId="164" fontId="1" fillId="3" borderId="36" xfId="0" applyNumberFormat="1" applyFont="1" applyFill="1" applyBorder="1" applyAlignment="1">
      <alignment horizontal="right" vertical="center"/>
    </xf>
    <xf numFmtId="164" fontId="1" fillId="3" borderId="37" xfId="0" applyNumberFormat="1" applyFont="1" applyFill="1" applyBorder="1" applyAlignment="1">
      <alignment horizontal="right" vertical="center"/>
    </xf>
    <xf numFmtId="164" fontId="1" fillId="3" borderId="2" xfId="0" applyNumberFormat="1" applyFont="1" applyFill="1" applyBorder="1" applyAlignment="1">
      <alignment horizontal="right" vertical="center"/>
    </xf>
    <xf numFmtId="164" fontId="1" fillId="3" borderId="38" xfId="0" applyNumberFormat="1" applyFont="1" applyFill="1" applyBorder="1" applyAlignment="1">
      <alignment horizontal="right" vertical="center"/>
    </xf>
    <xf numFmtId="164" fontId="1" fillId="3" borderId="39" xfId="0" applyNumberFormat="1" applyFont="1" applyFill="1" applyBorder="1" applyAlignment="1">
      <alignment horizontal="right" vertical="center"/>
    </xf>
    <xf numFmtId="164" fontId="1" fillId="3" borderId="40" xfId="0" applyNumberFormat="1" applyFont="1" applyFill="1" applyBorder="1" applyAlignment="1">
      <alignment horizontal="right" vertical="center"/>
    </xf>
    <xf numFmtId="164" fontId="1" fillId="3" borderId="41" xfId="0" applyNumberFormat="1" applyFont="1" applyFill="1" applyBorder="1" applyAlignment="1">
      <alignment horizontal="right" vertical="center"/>
    </xf>
    <xf numFmtId="164" fontId="1" fillId="3" borderId="23" xfId="0" applyNumberFormat="1" applyFont="1" applyFill="1" applyBorder="1" applyAlignment="1">
      <alignment horizontal="right" vertical="center"/>
    </xf>
    <xf numFmtId="164" fontId="1" fillId="3" borderId="24" xfId="0" applyNumberFormat="1" applyFont="1" applyFill="1" applyBorder="1" applyAlignment="1">
      <alignment horizontal="right" vertical="center"/>
    </xf>
    <xf numFmtId="164" fontId="1" fillId="3" borderId="26" xfId="0" applyNumberFormat="1" applyFont="1" applyFill="1" applyBorder="1" applyAlignment="1">
      <alignment horizontal="right" vertical="center"/>
    </xf>
    <xf numFmtId="164" fontId="1" fillId="5" borderId="1" xfId="0" applyNumberFormat="1" applyFont="1" applyFill="1" applyBorder="1" applyAlignment="1">
      <alignment horizontal="right" vertical="center"/>
    </xf>
    <xf numFmtId="166" fontId="0" fillId="0" borderId="1" xfId="0" applyNumberFormat="1" applyBorder="1" applyAlignment="1" applyProtection="1">
      <alignment horizontal="left" vertical="top" wrapText="1" indent="1"/>
      <protection locked="0"/>
    </xf>
    <xf numFmtId="0" fontId="0" fillId="0" borderId="0" xfId="0" applyProtection="1">
      <protection locked="0"/>
    </xf>
    <xf numFmtId="0" fontId="0" fillId="2" borderId="0" xfId="0" applyFill="1" applyProtection="1">
      <protection locked="0"/>
    </xf>
    <xf numFmtId="0" fontId="3" fillId="2" borderId="0" xfId="0" applyFont="1" applyFill="1" applyProtection="1">
      <protection locked="0"/>
    </xf>
    <xf numFmtId="0" fontId="0" fillId="2" borderId="0" xfId="0" applyFill="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165" fontId="0" fillId="0" borderId="1" xfId="0" applyNumberFormat="1" applyBorder="1" applyAlignment="1" applyProtection="1">
      <alignment horizontal="left"/>
      <protection locked="0"/>
    </xf>
    <xf numFmtId="0" fontId="7" fillId="0" borderId="0" xfId="0" applyFont="1" applyProtection="1">
      <protection locked="0"/>
    </xf>
    <xf numFmtId="0" fontId="1" fillId="0" borderId="0" xfId="0" applyFont="1" applyProtection="1">
      <protection locked="0"/>
    </xf>
    <xf numFmtId="2" fontId="0" fillId="0" borderId="0" xfId="0" applyNumberFormat="1" applyProtection="1">
      <protection locked="0"/>
    </xf>
    <xf numFmtId="164" fontId="0" fillId="0" borderId="0" xfId="0" applyNumberFormat="1" applyProtection="1">
      <protection locked="0"/>
    </xf>
    <xf numFmtId="0" fontId="0" fillId="0" borderId="1" xfId="0" applyBorder="1" applyProtection="1">
      <protection locked="0"/>
    </xf>
    <xf numFmtId="0" fontId="0" fillId="2" borderId="28" xfId="0" applyFill="1" applyBorder="1" applyProtection="1">
      <protection locked="0"/>
    </xf>
    <xf numFmtId="0" fontId="0" fillId="2" borderId="22" xfId="0" applyFill="1" applyBorder="1" applyProtection="1">
      <protection locked="0"/>
    </xf>
    <xf numFmtId="0" fontId="0" fillId="2" borderId="29" xfId="0" applyFill="1" applyBorder="1" applyProtection="1">
      <protection locked="0"/>
    </xf>
    <xf numFmtId="0" fontId="0" fillId="2" borderId="30" xfId="0" applyFill="1" applyBorder="1" applyProtection="1">
      <protection locked="0"/>
    </xf>
    <xf numFmtId="0" fontId="0" fillId="2" borderId="31" xfId="0" applyFill="1" applyBorder="1" applyProtection="1">
      <protection locked="0"/>
    </xf>
    <xf numFmtId="0" fontId="1" fillId="2" borderId="30" xfId="0" applyFont="1" applyFill="1" applyBorder="1" applyAlignment="1" applyProtection="1">
      <alignment horizontal="center" vertical="top"/>
      <protection locked="0"/>
    </xf>
    <xf numFmtId="0" fontId="0" fillId="2" borderId="0" xfId="0" applyFill="1" applyAlignment="1" applyProtection="1">
      <alignment wrapText="1"/>
      <protection locked="0"/>
    </xf>
    <xf numFmtId="0" fontId="0" fillId="2" borderId="30" xfId="0" applyFill="1" applyBorder="1" applyAlignment="1" applyProtection="1">
      <alignment horizontal="center" vertical="top"/>
      <protection locked="0"/>
    </xf>
    <xf numFmtId="0" fontId="0" fillId="2" borderId="32" xfId="0" applyFill="1" applyBorder="1" applyProtection="1">
      <protection locked="0"/>
    </xf>
    <xf numFmtId="0" fontId="0" fillId="2" borderId="33" xfId="0" applyFill="1" applyBorder="1" applyProtection="1">
      <protection locked="0"/>
    </xf>
    <xf numFmtId="0" fontId="0" fillId="2" borderId="34" xfId="0" applyFill="1" applyBorder="1" applyProtection="1">
      <protection locked="0"/>
    </xf>
    <xf numFmtId="0" fontId="0" fillId="3" borderId="1" xfId="0" applyFill="1" applyBorder="1" applyAlignment="1">
      <alignment horizontal="center" vertical="center"/>
    </xf>
    <xf numFmtId="2" fontId="0" fillId="3" borderId="2" xfId="0" applyNumberFormat="1" applyFill="1" applyBorder="1" applyAlignment="1">
      <alignment horizontal="right" vertical="center"/>
    </xf>
    <xf numFmtId="164" fontId="0" fillId="3" borderId="14" xfId="0" applyNumberFormat="1" applyFill="1" applyBorder="1" applyAlignment="1">
      <alignment horizontal="right" vertical="center"/>
    </xf>
    <xf numFmtId="2" fontId="0" fillId="3" borderId="1" xfId="0" applyNumberFormat="1" applyFill="1" applyBorder="1" applyAlignment="1">
      <alignment horizontal="right" vertical="center"/>
    </xf>
    <xf numFmtId="164" fontId="0" fillId="3" borderId="1" xfId="0" applyNumberFormat="1" applyFill="1" applyBorder="1" applyAlignment="1">
      <alignment horizontal="right" vertical="center"/>
    </xf>
    <xf numFmtId="164" fontId="1" fillId="3" borderId="19" xfId="0" applyNumberFormat="1" applyFont="1" applyFill="1" applyBorder="1" applyAlignment="1">
      <alignment horizontal="right" vertical="center" shrinkToFit="1"/>
    </xf>
    <xf numFmtId="164" fontId="0" fillId="3" borderId="1" xfId="0" applyNumberFormat="1" applyFill="1" applyBorder="1"/>
    <xf numFmtId="164" fontId="0" fillId="3" borderId="19" xfId="0" applyNumberFormat="1" applyFill="1" applyBorder="1"/>
    <xf numFmtId="14" fontId="14" fillId="4" borderId="0" xfId="0" applyNumberFormat="1" applyFont="1" applyFill="1" applyAlignment="1">
      <alignment horizontal="left" vertical="center"/>
    </xf>
    <xf numFmtId="14" fontId="14" fillId="4" borderId="0" xfId="0" applyNumberFormat="1" applyFont="1" applyFill="1" applyAlignment="1">
      <alignment horizontal="left" vertical="center" wrapText="1"/>
    </xf>
    <xf numFmtId="0" fontId="2" fillId="4" borderId="0" xfId="0" applyFont="1" applyFill="1"/>
    <xf numFmtId="0" fontId="7" fillId="4" borderId="0" xfId="0" applyFont="1" applyFill="1" applyAlignment="1">
      <alignment horizontal="left" vertical="center"/>
    </xf>
    <xf numFmtId="2" fontId="1" fillId="2" borderId="2" xfId="0" applyNumberFormat="1" applyFont="1" applyFill="1" applyBorder="1"/>
    <xf numFmtId="0" fontId="0" fillId="2" borderId="10" xfId="0" applyFill="1" applyBorder="1"/>
    <xf numFmtId="0" fontId="0" fillId="2" borderId="9" xfId="0" applyFill="1" applyBorder="1"/>
    <xf numFmtId="0" fontId="0" fillId="2" borderId="11" xfId="0" applyFill="1" applyBorder="1"/>
    <xf numFmtId="0" fontId="0" fillId="2" borderId="12" xfId="0" applyFill="1" applyBorder="1"/>
    <xf numFmtId="0" fontId="0" fillId="2" borderId="0" xfId="0" applyFill="1"/>
    <xf numFmtId="0" fontId="0" fillId="2" borderId="7" xfId="0" applyFill="1" applyBorder="1"/>
    <xf numFmtId="0" fontId="3" fillId="2" borderId="0" xfId="0" applyFont="1" applyFill="1" applyAlignment="1">
      <alignment vertical="top" wrapText="1"/>
    </xf>
    <xf numFmtId="0" fontId="3" fillId="2" borderId="0" xfId="0" applyFont="1" applyFill="1"/>
    <xf numFmtId="0" fontId="2" fillId="2" borderId="0" xfId="0" applyFont="1" applyFill="1" applyAlignment="1">
      <alignment horizontal="left" vertical="top" wrapText="1"/>
    </xf>
    <xf numFmtId="0" fontId="0" fillId="2" borderId="0" xfId="0" applyFill="1" applyAlignment="1">
      <alignment horizontal="left" vertical="top" wrapText="1"/>
    </xf>
    <xf numFmtId="0" fontId="1" fillId="2" borderId="12" xfId="0" applyFont="1" applyFill="1" applyBorder="1"/>
    <xf numFmtId="0" fontId="1" fillId="2" borderId="12" xfId="0" applyFont="1" applyFill="1" applyBorder="1" applyAlignment="1">
      <alignment horizontal="left" vertical="top" wrapText="1"/>
    </xf>
    <xf numFmtId="0" fontId="1" fillId="2" borderId="12" xfId="0" applyFont="1" applyFill="1" applyBorder="1" applyAlignment="1">
      <alignment horizontal="left" vertical="top"/>
    </xf>
    <xf numFmtId="0" fontId="1" fillId="2" borderId="1" xfId="0" applyFont="1" applyFill="1" applyBorder="1" applyAlignment="1">
      <alignment wrapText="1"/>
    </xf>
    <xf numFmtId="0" fontId="1" fillId="2" borderId="12" xfId="0" applyFont="1" applyFill="1" applyBorder="1" applyAlignment="1">
      <alignment horizontal="left" vertical="center"/>
    </xf>
    <xf numFmtId="0" fontId="2" fillId="2" borderId="0" xfId="0" applyFont="1" applyFill="1" applyAlignment="1">
      <alignment horizontal="center" vertical="center"/>
    </xf>
    <xf numFmtId="0" fontId="0" fillId="2" borderId="0" xfId="0" applyFill="1" applyAlignment="1">
      <alignment horizontal="left" vertical="top" wrapText="1" indent="1"/>
    </xf>
    <xf numFmtId="0" fontId="1" fillId="2" borderId="0" xfId="0" applyFont="1" applyFill="1" applyAlignment="1">
      <alignment horizontal="right"/>
    </xf>
    <xf numFmtId="0" fontId="1" fillId="2" borderId="0" xfId="0" applyFont="1" applyFill="1"/>
    <xf numFmtId="0" fontId="5" fillId="2" borderId="0" xfId="0" applyFont="1" applyFill="1" applyAlignment="1">
      <alignment horizontal="left" vertical="top"/>
    </xf>
    <xf numFmtId="0" fontId="0" fillId="2" borderId="7" xfId="0" applyFill="1" applyBorder="1" applyAlignment="1">
      <alignment horizontal="left" vertical="top" wrapText="1"/>
    </xf>
    <xf numFmtId="0" fontId="5" fillId="2" borderId="0" xfId="0" applyFont="1" applyFill="1"/>
    <xf numFmtId="0" fontId="11" fillId="2" borderId="0" xfId="0" applyFont="1" applyFill="1" applyAlignment="1">
      <alignment horizontal="left" vertical="center"/>
    </xf>
    <xf numFmtId="0" fontId="1" fillId="2" borderId="0" xfId="0" applyFont="1" applyFill="1" applyAlignment="1">
      <alignment vertical="center"/>
    </xf>
    <xf numFmtId="0" fontId="0" fillId="2" borderId="0" xfId="0" applyFill="1" applyAlignment="1">
      <alignment vertical="center"/>
    </xf>
    <xf numFmtId="14" fontId="12" fillId="2" borderId="0" xfId="0" applyNumberFormat="1" applyFont="1" applyFill="1" applyAlignment="1">
      <alignment horizontal="center" vertical="center"/>
    </xf>
    <xf numFmtId="0" fontId="1" fillId="2" borderId="13" xfId="0" applyFont="1" applyFill="1" applyBorder="1" applyAlignment="1">
      <alignment horizontal="left" vertical="center"/>
    </xf>
    <xf numFmtId="0" fontId="1" fillId="2" borderId="4" xfId="0" applyFont="1" applyFill="1" applyBorder="1" applyAlignment="1">
      <alignment horizontal="left" vertical="center"/>
    </xf>
    <xf numFmtId="0" fontId="1" fillId="2" borderId="2" xfId="0" applyFont="1" applyFill="1" applyBorder="1" applyAlignment="1">
      <alignment horizontal="left" vertical="top" wrapText="1"/>
    </xf>
    <xf numFmtId="0" fontId="1" fillId="2" borderId="2" xfId="0" applyFont="1" applyFill="1" applyBorder="1" applyAlignment="1">
      <alignment horizontal="left" vertical="top" wrapText="1" shrinkToFit="1"/>
    </xf>
    <xf numFmtId="0" fontId="1" fillId="2" borderId="14" xfId="0" applyFont="1" applyFill="1" applyBorder="1" applyAlignment="1">
      <alignment horizontal="left" vertical="top" wrapText="1"/>
    </xf>
    <xf numFmtId="0" fontId="1" fillId="2" borderId="0" xfId="0" applyFont="1" applyFill="1" applyAlignment="1">
      <alignment wrapText="1"/>
    </xf>
    <xf numFmtId="2" fontId="0" fillId="2" borderId="5" xfId="0" applyNumberFormat="1" applyFill="1" applyBorder="1"/>
    <xf numFmtId="2" fontId="0" fillId="2" borderId="6" xfId="0" applyNumberFormat="1" applyFill="1" applyBorder="1" applyAlignment="1">
      <alignment horizontal="center" vertical="center"/>
    </xf>
    <xf numFmtId="0" fontId="0" fillId="2" borderId="0" xfId="0" applyFill="1" applyAlignment="1">
      <alignment horizontal="center" vertical="center"/>
    </xf>
    <xf numFmtId="2" fontId="0" fillId="2" borderId="8" xfId="0" applyNumberFormat="1" applyFill="1" applyBorder="1" applyAlignment="1">
      <alignment horizontal="right" vertical="center"/>
    </xf>
    <xf numFmtId="2" fontId="0" fillId="2" borderId="0" xfId="0" applyNumberFormat="1" applyFill="1" applyAlignment="1">
      <alignment horizontal="right" vertical="center"/>
    </xf>
    <xf numFmtId="0" fontId="6" fillId="2" borderId="0" xfId="0" applyFont="1" applyFill="1"/>
    <xf numFmtId="2" fontId="0" fillId="2" borderId="9" xfId="0" applyNumberFormat="1" applyFill="1" applyBorder="1" applyAlignment="1">
      <alignment horizontal="right" vertical="center"/>
    </xf>
    <xf numFmtId="0" fontId="1" fillId="2" borderId="0" xfId="0" applyFont="1" applyFill="1" applyAlignment="1">
      <alignment horizontal="right" vertical="center"/>
    </xf>
    <xf numFmtId="0" fontId="7" fillId="2" borderId="0" xfId="0" applyFont="1" applyFill="1"/>
    <xf numFmtId="0" fontId="8" fillId="2" borderId="12" xfId="0" applyFont="1" applyFill="1" applyBorder="1"/>
    <xf numFmtId="0" fontId="12" fillId="2" borderId="0" xfId="0" applyFont="1" applyFill="1"/>
    <xf numFmtId="0" fontId="10" fillId="2" borderId="0" xfId="0" applyFont="1" applyFill="1"/>
    <xf numFmtId="0" fontId="0" fillId="2" borderId="16" xfId="0" applyFill="1" applyBorder="1"/>
    <xf numFmtId="0" fontId="0" fillId="2" borderId="17" xfId="0" applyFill="1" applyBorder="1"/>
    <xf numFmtId="0" fontId="0" fillId="2" borderId="18" xfId="0" applyFill="1" applyBorder="1"/>
    <xf numFmtId="14" fontId="0" fillId="0" borderId="1" xfId="0" applyNumberFormat="1" applyBorder="1" applyAlignment="1" applyProtection="1">
      <alignment horizontal="center" vertical="center"/>
      <protection locked="0"/>
    </xf>
    <xf numFmtId="14" fontId="0" fillId="8" borderId="42" xfId="0" applyNumberFormat="1" applyFill="1" applyBorder="1" applyAlignment="1" applyProtection="1">
      <alignment horizontal="left"/>
      <protection locked="0"/>
    </xf>
    <xf numFmtId="0" fontId="0" fillId="8" borderId="42" xfId="0" applyFill="1" applyBorder="1" applyAlignment="1" applyProtection="1">
      <alignment horizontal="left"/>
      <protection locked="0"/>
    </xf>
    <xf numFmtId="0" fontId="0" fillId="8" borderId="43" xfId="0" applyFill="1" applyBorder="1" applyProtection="1">
      <protection locked="0"/>
    </xf>
    <xf numFmtId="0" fontId="0" fillId="8" borderId="43" xfId="0" applyFill="1" applyBorder="1" applyAlignment="1" applyProtection="1">
      <alignment vertical="top"/>
      <protection locked="0"/>
    </xf>
    <xf numFmtId="0" fontId="0" fillId="2" borderId="44" xfId="0" applyFill="1" applyBorder="1"/>
    <xf numFmtId="0" fontId="2" fillId="0" borderId="1" xfId="0" applyFont="1" applyBorder="1" applyAlignment="1" applyProtection="1">
      <alignment horizontal="center" vertical="center"/>
      <protection locked="0"/>
    </xf>
    <xf numFmtId="0" fontId="7" fillId="2" borderId="0" xfId="0" applyFont="1" applyFill="1" applyAlignment="1">
      <alignment horizontal="right" vertical="center"/>
    </xf>
    <xf numFmtId="0" fontId="7" fillId="2" borderId="0" xfId="0" applyFont="1" applyFill="1" applyAlignment="1">
      <alignment horizontal="center" vertical="center"/>
    </xf>
    <xf numFmtId="14" fontId="0" fillId="0" borderId="0" xfId="0" applyNumberFormat="1" applyProtection="1">
      <protection locked="0"/>
    </xf>
    <xf numFmtId="0" fontId="15" fillId="2" borderId="0" xfId="0" applyFont="1" applyFill="1"/>
    <xf numFmtId="0" fontId="0" fillId="8" borderId="0" xfId="0" applyFill="1" applyProtection="1">
      <protection locked="0"/>
    </xf>
    <xf numFmtId="14" fontId="0" fillId="8" borderId="0" xfId="0" applyNumberFormat="1" applyFill="1" applyAlignment="1" applyProtection="1">
      <alignment horizontal="left"/>
      <protection locked="0"/>
    </xf>
    <xf numFmtId="0" fontId="16" fillId="2" borderId="0" xfId="0" applyFont="1" applyFill="1" applyAlignment="1">
      <alignment vertical="top"/>
    </xf>
    <xf numFmtId="14" fontId="12" fillId="2" borderId="0" xfId="0" applyNumberFormat="1" applyFont="1" applyFill="1" applyAlignment="1">
      <alignment horizontal="center" vertical="top"/>
    </xf>
    <xf numFmtId="0" fontId="1" fillId="2" borderId="0" xfId="0" applyFont="1" applyFill="1" applyAlignment="1">
      <alignment vertical="top"/>
    </xf>
    <xf numFmtId="0" fontId="1" fillId="2" borderId="9" xfId="0" applyFont="1" applyFill="1" applyBorder="1" applyAlignment="1">
      <alignment horizontal="right" vertical="center" wrapText="1" indent="7"/>
    </xf>
    <xf numFmtId="0" fontId="9" fillId="2" borderId="0" xfId="1" applyFill="1" applyBorder="1" applyAlignment="1" applyProtection="1">
      <alignment vertical="center"/>
    </xf>
    <xf numFmtId="0" fontId="0" fillId="0" borderId="0" xfId="0" applyAlignment="1">
      <alignment vertical="center"/>
    </xf>
    <xf numFmtId="0" fontId="0" fillId="2" borderId="15" xfId="0" applyFill="1" applyBorder="1" applyAlignment="1">
      <alignment horizontal="left" vertical="top" wrapText="1"/>
    </xf>
    <xf numFmtId="0" fontId="0" fillId="2" borderId="3" xfId="0" applyFill="1" applyBorder="1"/>
  </cellXfs>
  <cellStyles count="2">
    <cellStyle name="Hyperlink" xfId="1" builtinId="8"/>
    <cellStyle name="Normal" xfId="0" builtinId="0"/>
  </cellStyles>
  <dxfs count="4">
    <dxf>
      <font>
        <color rgb="FF9C0006"/>
      </font>
      <fill>
        <patternFill>
          <bgColor rgb="FFFFC7CE"/>
        </patternFill>
      </fill>
    </dxf>
    <dxf>
      <fill>
        <patternFill>
          <bgColor rgb="FFFF0000"/>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590550</xdr:colOff>
      <xdr:row>1</xdr:row>
      <xdr:rowOff>0</xdr:rowOff>
    </xdr:from>
    <xdr:to>
      <xdr:col>6</xdr:col>
      <xdr:colOff>447675</xdr:colOff>
      <xdr:row>3</xdr:row>
      <xdr:rowOff>323850</xdr:rowOff>
    </xdr:to>
    <xdr:pic>
      <xdr:nvPicPr>
        <xdr:cNvPr id="4" name="Picture 3">
          <a:extLst>
            <a:ext uri="{FF2B5EF4-FFF2-40B4-BE49-F238E27FC236}">
              <a16:creationId xmlns:a16="http://schemas.microsoft.com/office/drawing/2014/main" id="{C33752D4-73A4-4624-9E92-1E6F41D273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190500"/>
          <a:ext cx="1552575" cy="10191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8</xdr:col>
      <xdr:colOff>0</xdr:colOff>
      <xdr:row>6</xdr:row>
      <xdr:rowOff>145249</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tretch>
          <a:fillRect/>
        </a:stretch>
      </xdr:blipFill>
      <xdr:spPr>
        <a:xfrm>
          <a:off x="5581650" y="381000"/>
          <a:ext cx="1562100" cy="101202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3"/>
  <sheetViews>
    <sheetView showGridLines="0" tabSelected="1" zoomScaleNormal="100" workbookViewId="0">
      <selection activeCell="C3" sqref="C3"/>
    </sheetView>
  </sheetViews>
  <sheetFormatPr defaultColWidth="9.109375" defaultRowHeight="14.4" x14ac:dyDescent="0.3"/>
  <cols>
    <col min="1" max="1" width="4.6640625" style="52" customWidth="1"/>
    <col min="2" max="2" width="15.5546875" style="52" customWidth="1"/>
    <col min="3" max="3" width="52.5546875" style="52" customWidth="1"/>
    <col min="4" max="7" width="12.6640625" style="52" customWidth="1"/>
    <col min="8" max="8" width="13.5546875" style="52" hidden="1" customWidth="1"/>
    <col min="9" max="9" width="16.6640625" style="52" hidden="1" customWidth="1"/>
    <col min="10" max="10" width="9.109375" style="52" hidden="1" customWidth="1"/>
    <col min="11" max="11" width="2.33203125" style="52" hidden="1" customWidth="1"/>
    <col min="12" max="13" width="9.109375" style="52" hidden="1" customWidth="1"/>
    <col min="14" max="14" width="0" style="52" hidden="1" customWidth="1"/>
    <col min="15" max="16384" width="9.109375" style="52"/>
  </cols>
  <sheetData>
    <row r="1" spans="1:11" x14ac:dyDescent="0.3">
      <c r="B1" s="87"/>
      <c r="C1" s="88"/>
      <c r="D1" s="88"/>
      <c r="E1" s="88"/>
      <c r="F1" s="88"/>
      <c r="G1" s="89"/>
    </row>
    <row r="2" spans="1:11" x14ac:dyDescent="0.3">
      <c r="B2" s="90"/>
      <c r="C2" s="91"/>
      <c r="D2" s="91"/>
      <c r="E2" s="91"/>
      <c r="F2" s="91"/>
      <c r="G2" s="92"/>
    </row>
    <row r="3" spans="1:11" ht="39.75" customHeight="1" x14ac:dyDescent="0.35">
      <c r="B3" s="90"/>
      <c r="C3" s="93" t="s">
        <v>109</v>
      </c>
      <c r="D3" s="94"/>
      <c r="E3" s="91"/>
      <c r="F3" s="91"/>
      <c r="G3" s="92"/>
    </row>
    <row r="4" spans="1:11" ht="33.75" customHeight="1" thickBot="1" x14ac:dyDescent="0.35">
      <c r="B4" s="90"/>
      <c r="C4" s="95" t="str">
        <f>IF(F13="", "To be completed by case officers for every CIL Liable Development (only enter data in white cells).","")</f>
        <v>To be completed by case officers for every CIL Liable Development (only enter data in white cells).</v>
      </c>
      <c r="D4" s="96"/>
      <c r="E4" s="91"/>
      <c r="F4" s="91"/>
      <c r="G4" s="92"/>
    </row>
    <row r="5" spans="1:11" ht="18.75" customHeight="1" thickBot="1" x14ac:dyDescent="0.35">
      <c r="B5" s="97" t="s">
        <v>87</v>
      </c>
      <c r="C5" s="56"/>
      <c r="D5" s="96"/>
      <c r="E5" s="91"/>
      <c r="F5" s="91"/>
      <c r="G5" s="92"/>
    </row>
    <row r="6" spans="1:11" ht="17.25" customHeight="1" thickBot="1" x14ac:dyDescent="0.45">
      <c r="B6" s="97" t="s">
        <v>91</v>
      </c>
      <c r="C6" s="57"/>
      <c r="D6" s="144" t="str">
        <f>IF(F13&gt;1,"",IF(I13&gt;I14,"SHEET EXPIRED - CHECK INDEXATION!",""))</f>
        <v/>
      </c>
      <c r="E6" s="91"/>
      <c r="F6" s="91"/>
      <c r="G6" s="92"/>
    </row>
    <row r="7" spans="1:11" ht="10.5" customHeight="1" thickBot="1" x14ac:dyDescent="0.35">
      <c r="B7" s="90"/>
      <c r="C7" s="91"/>
      <c r="D7" s="91"/>
      <c r="E7" s="91"/>
      <c r="F7" s="91"/>
      <c r="G7" s="92"/>
      <c r="K7" s="58"/>
    </row>
    <row r="8" spans="1:11" ht="21" customHeight="1" thickBot="1" x14ac:dyDescent="0.35">
      <c r="B8" s="98" t="s">
        <v>6</v>
      </c>
      <c r="C8" s="51"/>
      <c r="D8" s="91"/>
      <c r="E8" s="91"/>
      <c r="F8" s="91"/>
      <c r="G8" s="92"/>
      <c r="J8" s="52" t="s">
        <v>7</v>
      </c>
      <c r="K8" s="59" t="s">
        <v>88</v>
      </c>
    </row>
    <row r="9" spans="1:11" ht="36" customHeight="1" thickBot="1" x14ac:dyDescent="0.35">
      <c r="B9" s="99" t="s">
        <v>4</v>
      </c>
      <c r="C9" s="29"/>
      <c r="D9" s="91"/>
      <c r="E9" s="91"/>
      <c r="F9" s="100" t="s">
        <v>0</v>
      </c>
      <c r="G9" s="92"/>
      <c r="J9" s="52" t="s">
        <v>23</v>
      </c>
      <c r="K9" s="59" t="s">
        <v>108</v>
      </c>
    </row>
    <row r="10" spans="1:11" ht="30.75" customHeight="1" thickBot="1" x14ac:dyDescent="0.35">
      <c r="B10" s="99" t="s">
        <v>5</v>
      </c>
      <c r="C10" s="29"/>
      <c r="D10" s="91"/>
      <c r="E10" s="91"/>
      <c r="F10" s="140" t="s">
        <v>7</v>
      </c>
      <c r="G10" s="92"/>
      <c r="J10" s="52" t="s">
        <v>24</v>
      </c>
      <c r="K10" s="59" t="s">
        <v>106</v>
      </c>
    </row>
    <row r="11" spans="1:11" ht="20.25" customHeight="1" thickBot="1" x14ac:dyDescent="0.35">
      <c r="B11" s="101"/>
      <c r="C11" s="150" t="s">
        <v>107</v>
      </c>
      <c r="D11" s="30"/>
      <c r="E11" s="91"/>
      <c r="F11" s="102"/>
      <c r="G11" s="92"/>
      <c r="J11" s="52" t="s">
        <v>25</v>
      </c>
      <c r="K11" s="59" t="s">
        <v>93</v>
      </c>
    </row>
    <row r="12" spans="1:11" ht="12" customHeight="1" thickBot="1" x14ac:dyDescent="0.35">
      <c r="B12" s="99"/>
      <c r="C12" s="103"/>
      <c r="D12" s="142" t="str">
        <f>IF(F13="","",IF(F13&lt;F17,"INDEXATION ERROR - USE EARLIER CALCULATION SHEET FOR CORRECT INDEX",IF(F13&gt;I14,"INDEX DOES NOT MATCH THIS DATE - USE LATER VERSION OF CALCULATION SHEET!","")))</f>
        <v/>
      </c>
      <c r="E12" s="91"/>
      <c r="F12" s="91"/>
      <c r="G12" s="92"/>
      <c r="K12" s="59" t="s">
        <v>92</v>
      </c>
    </row>
    <row r="13" spans="1:11" ht="15" thickBot="1" x14ac:dyDescent="0.35">
      <c r="B13" s="90"/>
      <c r="C13" s="104" t="s">
        <v>1</v>
      </c>
      <c r="D13" s="105"/>
      <c r="E13" s="91"/>
      <c r="F13" s="31"/>
      <c r="G13" s="92"/>
      <c r="H13" s="52" t="s">
        <v>101</v>
      </c>
      <c r="I13" s="143">
        <v>46023</v>
      </c>
      <c r="K13" s="59" t="s">
        <v>103</v>
      </c>
    </row>
    <row r="14" spans="1:11" ht="12" customHeight="1" thickBot="1" x14ac:dyDescent="0.35">
      <c r="B14" s="99"/>
      <c r="C14" s="103"/>
      <c r="D14" s="91"/>
      <c r="E14" s="91"/>
      <c r="F14" s="102"/>
      <c r="G14" s="92"/>
      <c r="H14" s="137" t="s">
        <v>104</v>
      </c>
      <c r="I14" s="135">
        <v>46387</v>
      </c>
      <c r="K14" s="59" t="s">
        <v>105</v>
      </c>
    </row>
    <row r="15" spans="1:11" ht="16.5" customHeight="1" thickBot="1" x14ac:dyDescent="0.35">
      <c r="A15" s="59"/>
      <c r="B15" s="97" t="s">
        <v>8</v>
      </c>
      <c r="C15" s="105" t="s">
        <v>29</v>
      </c>
      <c r="D15" s="106" t="s">
        <v>30</v>
      </c>
      <c r="E15" s="107"/>
      <c r="F15" s="74">
        <f>$I$15</f>
        <v>259</v>
      </c>
      <c r="G15" s="92"/>
      <c r="H15" s="138" t="s">
        <v>57</v>
      </c>
      <c r="I15" s="136">
        <v>259</v>
      </c>
      <c r="K15" s="59" t="s">
        <v>100</v>
      </c>
    </row>
    <row r="16" spans="1:11" ht="16.5" customHeight="1" thickBot="1" x14ac:dyDescent="0.35">
      <c r="A16" s="59"/>
      <c r="B16" s="97"/>
      <c r="C16" s="105" t="s">
        <v>16</v>
      </c>
      <c r="D16" s="108" t="s">
        <v>31</v>
      </c>
      <c r="E16" s="91"/>
      <c r="F16" s="74">
        <f>$I$16</f>
        <v>400</v>
      </c>
      <c r="G16" s="92"/>
      <c r="H16" s="137" t="s">
        <v>56</v>
      </c>
      <c r="I16" s="136">
        <v>400</v>
      </c>
      <c r="K16" s="59" t="s">
        <v>89</v>
      </c>
    </row>
    <row r="17" spans="1:11" ht="18" customHeight="1" thickBot="1" x14ac:dyDescent="0.35">
      <c r="A17" s="59"/>
      <c r="B17" s="97"/>
      <c r="C17" s="109" t="s">
        <v>74</v>
      </c>
      <c r="D17" s="110" t="s">
        <v>94</v>
      </c>
      <c r="E17" s="111"/>
      <c r="F17" s="112">
        <f>$I$17</f>
        <v>46023</v>
      </c>
      <c r="G17" s="92"/>
      <c r="H17" s="137" t="s">
        <v>95</v>
      </c>
      <c r="I17" s="135">
        <v>46023</v>
      </c>
      <c r="K17" s="59" t="s">
        <v>90</v>
      </c>
    </row>
    <row r="18" spans="1:11" ht="18" customHeight="1" x14ac:dyDescent="0.3">
      <c r="A18" s="59"/>
      <c r="B18" s="97"/>
      <c r="C18" s="109"/>
      <c r="D18" s="149" t="s">
        <v>102</v>
      </c>
      <c r="E18" s="147"/>
      <c r="F18" s="148">
        <f>I14</f>
        <v>46387</v>
      </c>
      <c r="G18" s="139"/>
      <c r="H18" s="145"/>
      <c r="I18" s="146"/>
      <c r="K18" s="59"/>
    </row>
    <row r="19" spans="1:11" ht="47.25" customHeight="1" x14ac:dyDescent="0.3">
      <c r="A19" s="59"/>
      <c r="B19" s="113" t="s">
        <v>9</v>
      </c>
      <c r="C19" s="114"/>
      <c r="D19" s="115" t="s">
        <v>75</v>
      </c>
      <c r="E19" s="116" t="s">
        <v>76</v>
      </c>
      <c r="F19" s="115" t="s">
        <v>33</v>
      </c>
      <c r="G19" s="117" t="s">
        <v>34</v>
      </c>
    </row>
    <row r="20" spans="1:11" ht="33.75" customHeight="1" x14ac:dyDescent="0.3">
      <c r="A20" s="59"/>
      <c r="B20" s="153" t="s">
        <v>10</v>
      </c>
      <c r="C20" s="154"/>
      <c r="D20" s="32"/>
      <c r="E20" s="33"/>
      <c r="F20" s="75" t="str">
        <f t="shared" ref="F20:F25" si="0">IF(D20="","",I20)</f>
        <v/>
      </c>
      <c r="G20" s="76" t="str">
        <f t="shared" ref="G20:G25" si="1">IF($F33="","",($I20*$F33)*$F$16/$F$15)</f>
        <v/>
      </c>
      <c r="I20" s="60" t="e">
        <f>$D20-$E20-($D20*$F$28)/$D$26</f>
        <v>#DIV/0!</v>
      </c>
    </row>
    <row r="21" spans="1:11" ht="32.25" customHeight="1" x14ac:dyDescent="0.3">
      <c r="A21" s="59"/>
      <c r="B21" s="153" t="s">
        <v>11</v>
      </c>
      <c r="C21" s="154"/>
      <c r="D21" s="32"/>
      <c r="E21" s="33"/>
      <c r="F21" s="75" t="str">
        <f t="shared" si="0"/>
        <v/>
      </c>
      <c r="G21" s="76" t="str">
        <f t="shared" si="1"/>
        <v/>
      </c>
      <c r="I21" s="60" t="e">
        <f t="shared" ref="I21:I25" si="2">$D21-$E21-($D21*$F$28)/$D$26</f>
        <v>#DIV/0!</v>
      </c>
    </row>
    <row r="22" spans="1:11" ht="19.5" customHeight="1" x14ac:dyDescent="0.3">
      <c r="A22" s="59"/>
      <c r="B22" s="153" t="s">
        <v>12</v>
      </c>
      <c r="C22" s="154"/>
      <c r="D22" s="32"/>
      <c r="E22" s="33"/>
      <c r="F22" s="75" t="str">
        <f t="shared" si="0"/>
        <v/>
      </c>
      <c r="G22" s="76" t="str">
        <f t="shared" si="1"/>
        <v/>
      </c>
      <c r="I22" s="60" t="e">
        <f t="shared" si="2"/>
        <v>#DIV/0!</v>
      </c>
    </row>
    <row r="23" spans="1:11" ht="45.75" customHeight="1" x14ac:dyDescent="0.3">
      <c r="A23" s="59"/>
      <c r="B23" s="153" t="s">
        <v>13</v>
      </c>
      <c r="C23" s="154"/>
      <c r="D23" s="32"/>
      <c r="E23" s="33"/>
      <c r="F23" s="75" t="str">
        <f t="shared" si="0"/>
        <v/>
      </c>
      <c r="G23" s="76" t="str">
        <f t="shared" si="1"/>
        <v/>
      </c>
      <c r="I23" s="60" t="e">
        <f t="shared" si="2"/>
        <v>#DIV/0!</v>
      </c>
    </row>
    <row r="24" spans="1:11" ht="17.25" customHeight="1" x14ac:dyDescent="0.3">
      <c r="A24" s="59"/>
      <c r="B24" s="153" t="s">
        <v>14</v>
      </c>
      <c r="C24" s="154"/>
      <c r="D24" s="32"/>
      <c r="E24" s="33"/>
      <c r="F24" s="75" t="str">
        <f t="shared" si="0"/>
        <v/>
      </c>
      <c r="G24" s="76" t="str">
        <f t="shared" si="1"/>
        <v/>
      </c>
      <c r="I24" s="60" t="e">
        <f t="shared" si="2"/>
        <v>#DIV/0!</v>
      </c>
    </row>
    <row r="25" spans="1:11" ht="17.25" customHeight="1" x14ac:dyDescent="0.3">
      <c r="A25" s="59"/>
      <c r="B25" s="153" t="s">
        <v>15</v>
      </c>
      <c r="C25" s="154"/>
      <c r="D25" s="32"/>
      <c r="E25" s="33"/>
      <c r="F25" s="75" t="str">
        <f t="shared" si="0"/>
        <v/>
      </c>
      <c r="G25" s="76" t="str">
        <f t="shared" si="1"/>
        <v/>
      </c>
      <c r="I25" s="60" t="e">
        <f t="shared" si="2"/>
        <v>#DIV/0!</v>
      </c>
    </row>
    <row r="26" spans="1:11" x14ac:dyDescent="0.3">
      <c r="A26" s="59"/>
      <c r="B26" s="97"/>
      <c r="C26" s="118" t="s">
        <v>17</v>
      </c>
      <c r="D26" s="86">
        <f>SUM(D20:D25)</f>
        <v>0</v>
      </c>
      <c r="E26" s="119"/>
      <c r="F26" s="120"/>
      <c r="G26" s="92"/>
      <c r="H26" s="61">
        <f>SUM(G20:G25)</f>
        <v>0</v>
      </c>
    </row>
    <row r="27" spans="1:11" ht="15" thickBot="1" x14ac:dyDescent="0.35">
      <c r="A27" s="59"/>
      <c r="B27" s="97"/>
      <c r="C27" s="118"/>
      <c r="D27" s="105"/>
      <c r="E27" s="91"/>
      <c r="F27" s="121"/>
      <c r="G27" s="92"/>
    </row>
    <row r="28" spans="1:11" ht="15" thickBot="1" x14ac:dyDescent="0.35">
      <c r="A28" s="59"/>
      <c r="B28" s="97" t="s">
        <v>19</v>
      </c>
      <c r="C28" s="105"/>
      <c r="D28" s="105"/>
      <c r="E28" s="91"/>
      <c r="F28" s="34">
        <v>0</v>
      </c>
      <c r="G28" s="92" t="s">
        <v>18</v>
      </c>
    </row>
    <row r="29" spans="1:11" ht="15" thickBot="1" x14ac:dyDescent="0.35">
      <c r="A29" s="59"/>
      <c r="B29" s="97"/>
      <c r="C29" s="105"/>
      <c r="D29" s="105"/>
      <c r="E29" s="91"/>
      <c r="F29" s="122"/>
      <c r="G29" s="92"/>
    </row>
    <row r="30" spans="1:11" ht="15" thickBot="1" x14ac:dyDescent="0.35">
      <c r="A30" s="59"/>
      <c r="B30" s="97" t="s">
        <v>20</v>
      </c>
      <c r="C30" s="105"/>
      <c r="D30" s="105"/>
      <c r="E30" s="91"/>
      <c r="F30" s="77">
        <f xml:space="preserve"> SUM(E20:E25)</f>
        <v>0</v>
      </c>
      <c r="G30" s="92" t="s">
        <v>18</v>
      </c>
    </row>
    <row r="31" spans="1:11" ht="15" thickBot="1" x14ac:dyDescent="0.35">
      <c r="A31" s="59"/>
      <c r="B31" s="97" t="s">
        <v>32</v>
      </c>
      <c r="C31" s="105"/>
      <c r="D31" s="105"/>
      <c r="E31" s="91"/>
      <c r="F31" s="77">
        <f>D26</f>
        <v>0</v>
      </c>
      <c r="G31" s="92" t="s">
        <v>18</v>
      </c>
    </row>
    <row r="32" spans="1:11" ht="15" thickBot="1" x14ac:dyDescent="0.35">
      <c r="A32" s="59"/>
      <c r="B32" s="97"/>
      <c r="C32" s="105"/>
      <c r="D32" s="105"/>
      <c r="E32" s="91"/>
      <c r="F32" s="123"/>
      <c r="G32" s="92"/>
    </row>
    <row r="33" spans="2:10" ht="15" thickBot="1" x14ac:dyDescent="0.35">
      <c r="B33" s="97" t="s">
        <v>26</v>
      </c>
      <c r="C33" s="124" t="s">
        <v>27</v>
      </c>
      <c r="D33" s="105"/>
      <c r="E33" s="91"/>
      <c r="F33" s="78" t="str">
        <f>IF(D20&gt;0,IF($F$10="zone 1",H33,IF($F$10="zone 2",I33,IF($F$10="zone 3",J33,))),"")</f>
        <v/>
      </c>
      <c r="G33" s="92"/>
      <c r="H33" s="52">
        <v>100</v>
      </c>
      <c r="I33" s="52">
        <v>140</v>
      </c>
      <c r="J33" s="52">
        <v>160</v>
      </c>
    </row>
    <row r="34" spans="2:10" ht="15" thickBot="1" x14ac:dyDescent="0.35">
      <c r="B34" s="97"/>
      <c r="C34" s="124" t="s">
        <v>28</v>
      </c>
      <c r="D34" s="105"/>
      <c r="E34" s="91"/>
      <c r="F34" s="78" t="str">
        <f>IF(D21&gt;0,IF($F$10="zone 1",H34,IF($F$10="zone 2",I34,IF($F$10="zone 3",J34,))),"")</f>
        <v/>
      </c>
      <c r="G34" s="92"/>
      <c r="H34" s="52">
        <v>0</v>
      </c>
      <c r="I34" s="52">
        <v>40</v>
      </c>
      <c r="J34" s="52">
        <v>60</v>
      </c>
    </row>
    <row r="35" spans="2:10" ht="15" thickBot="1" x14ac:dyDescent="0.35">
      <c r="B35" s="97"/>
      <c r="C35" s="124" t="s">
        <v>51</v>
      </c>
      <c r="D35" s="105"/>
      <c r="E35" s="91"/>
      <c r="F35" s="78" t="str">
        <f>IF(D22&gt;0,H35,IF(D23&gt;0,H35,""))</f>
        <v/>
      </c>
      <c r="G35" s="92"/>
      <c r="H35" s="52">
        <v>120</v>
      </c>
    </row>
    <row r="36" spans="2:10" ht="15" thickBot="1" x14ac:dyDescent="0.35">
      <c r="B36" s="97"/>
      <c r="C36" s="124" t="s">
        <v>52</v>
      </c>
      <c r="D36" s="105"/>
      <c r="E36" s="91"/>
      <c r="F36" s="78" t="str">
        <f>IF(D23&gt;0,H36,"")</f>
        <v/>
      </c>
      <c r="G36" s="92"/>
      <c r="H36" s="52">
        <v>120</v>
      </c>
    </row>
    <row r="37" spans="2:10" ht="15" thickBot="1" x14ac:dyDescent="0.35">
      <c r="B37" s="97"/>
      <c r="C37" s="124" t="s">
        <v>14</v>
      </c>
      <c r="D37" s="105"/>
      <c r="E37" s="91"/>
      <c r="F37" s="78" t="str">
        <f>IF(D24&gt;0,H37,"")</f>
        <v/>
      </c>
      <c r="G37" s="92"/>
      <c r="H37" s="52">
        <v>0</v>
      </c>
    </row>
    <row r="38" spans="2:10" ht="15" thickBot="1" x14ac:dyDescent="0.35">
      <c r="B38" s="97"/>
      <c r="C38" s="124" t="s">
        <v>53</v>
      </c>
      <c r="D38" s="105"/>
      <c r="E38" s="91"/>
      <c r="F38" s="78" t="str">
        <f>IF(D25&gt;0,H38,"")</f>
        <v/>
      </c>
      <c r="G38" s="92"/>
      <c r="H38" s="52">
        <v>0</v>
      </c>
    </row>
    <row r="39" spans="2:10" ht="15" thickBot="1" x14ac:dyDescent="0.35">
      <c r="B39" s="97"/>
      <c r="C39" s="105"/>
      <c r="D39" s="105"/>
      <c r="E39" s="91"/>
      <c r="F39" s="125"/>
      <c r="G39" s="92"/>
    </row>
    <row r="40" spans="2:10" ht="15.6" thickTop="1" thickBot="1" x14ac:dyDescent="0.35">
      <c r="B40" s="90"/>
      <c r="C40" s="126" t="s">
        <v>50</v>
      </c>
      <c r="D40" s="127" t="str">
        <f>IF(F10="ZONE","(Zone not selected!)","")</f>
        <v>(Zone not selected!)</v>
      </c>
      <c r="E40" s="91"/>
      <c r="F40" s="79">
        <f>IF(H26&lt;50,0,H26)</f>
        <v>0</v>
      </c>
      <c r="G40" s="92"/>
    </row>
    <row r="41" spans="2:10" ht="9.75" customHeight="1" thickTop="1" x14ac:dyDescent="0.3">
      <c r="B41" s="90"/>
      <c r="C41" s="91"/>
      <c r="D41" s="91"/>
      <c r="E41" s="91"/>
      <c r="F41" s="91"/>
      <c r="G41" s="92"/>
    </row>
    <row r="42" spans="2:10" ht="15" customHeight="1" thickBot="1" x14ac:dyDescent="0.35">
      <c r="B42" s="128" t="s">
        <v>3</v>
      </c>
      <c r="C42" s="105"/>
      <c r="D42" s="105"/>
      <c r="E42" s="91"/>
      <c r="F42" s="91"/>
      <c r="G42" s="92"/>
    </row>
    <row r="43" spans="2:10" ht="15" thickBot="1" x14ac:dyDescent="0.35">
      <c r="B43" s="97"/>
      <c r="C43" s="105"/>
      <c r="D43" s="126" t="s">
        <v>77</v>
      </c>
      <c r="E43" s="91"/>
      <c r="F43" s="62"/>
      <c r="G43" s="92"/>
    </row>
    <row r="44" spans="2:10" x14ac:dyDescent="0.3">
      <c r="B44" s="97" t="s">
        <v>8</v>
      </c>
      <c r="C44" s="105" t="s">
        <v>62</v>
      </c>
      <c r="D44" s="105"/>
      <c r="E44" s="91"/>
      <c r="F44" s="91"/>
      <c r="G44" s="92"/>
    </row>
    <row r="45" spans="2:10" x14ac:dyDescent="0.3">
      <c r="B45" s="97"/>
      <c r="C45" s="105" t="s">
        <v>63</v>
      </c>
      <c r="D45" s="105"/>
      <c r="E45" s="91"/>
      <c r="F45" s="91"/>
      <c r="G45" s="92"/>
    </row>
    <row r="46" spans="2:10" ht="15" thickBot="1" x14ac:dyDescent="0.35">
      <c r="B46" s="90"/>
      <c r="C46" s="129" t="s">
        <v>74</v>
      </c>
      <c r="D46" s="91"/>
      <c r="E46" s="91"/>
      <c r="F46" s="91"/>
      <c r="G46" s="92"/>
    </row>
    <row r="47" spans="2:10" ht="15" thickBot="1" x14ac:dyDescent="0.35">
      <c r="B47" s="97" t="s">
        <v>21</v>
      </c>
      <c r="C47" s="91"/>
      <c r="D47" s="91"/>
      <c r="E47" s="91"/>
      <c r="F47" s="35"/>
      <c r="G47" s="92" t="s">
        <v>18</v>
      </c>
      <c r="H47" s="60">
        <f>IF(F47&lt;=0,0,F47-F30-(F47*F28)/F31)</f>
        <v>0</v>
      </c>
    </row>
    <row r="48" spans="2:10" ht="15" thickBot="1" x14ac:dyDescent="0.35">
      <c r="B48" s="90"/>
      <c r="C48" s="91"/>
      <c r="D48" s="91"/>
      <c r="E48" s="91"/>
      <c r="F48" s="91"/>
      <c r="G48" s="92"/>
    </row>
    <row r="49" spans="2:7" ht="15" thickBot="1" x14ac:dyDescent="0.35">
      <c r="B49" s="97" t="s">
        <v>2</v>
      </c>
      <c r="C49" s="91"/>
      <c r="D49" s="141" t="str">
        <f>IF('Instalment Table'!$G$9&lt;&gt;"","Disqualifying Event - Relief not eligible","")</f>
        <v/>
      </c>
      <c r="E49" s="91"/>
      <c r="F49" s="80" t="str">
        <f>IF('Instalment Table'!G9&gt;1,0,IF(D20&gt;0,(F33*H47)*(F16/F15),IF(D21&gt;0,(F34*H47)*(F16/F15),"")))</f>
        <v/>
      </c>
      <c r="G49" s="92"/>
    </row>
    <row r="50" spans="2:7" ht="15" thickBot="1" x14ac:dyDescent="0.35">
      <c r="B50" s="90"/>
      <c r="C50" s="91"/>
      <c r="D50" s="91"/>
      <c r="E50" s="91"/>
      <c r="F50" s="91"/>
      <c r="G50" s="92"/>
    </row>
    <row r="51" spans="2:7" ht="15.6" thickTop="1" thickBot="1" x14ac:dyDescent="0.35">
      <c r="B51" s="97" t="s">
        <v>22</v>
      </c>
      <c r="C51" s="91"/>
      <c r="D51" s="91"/>
      <c r="E51" s="91"/>
      <c r="F51" s="81">
        <f>IF(F40&gt;0,F40-F49,0)</f>
        <v>0</v>
      </c>
      <c r="G51" s="92"/>
    </row>
    <row r="52" spans="2:7" ht="10.5" customHeight="1" thickTop="1" x14ac:dyDescent="0.3">
      <c r="B52" s="90"/>
      <c r="C52" s="91"/>
      <c r="D52" s="91"/>
      <c r="E52" s="91"/>
      <c r="F52" s="91"/>
      <c r="G52" s="92"/>
    </row>
    <row r="53" spans="2:7" x14ac:dyDescent="0.3">
      <c r="B53" s="97" t="s">
        <v>96</v>
      </c>
      <c r="C53" s="91"/>
      <c r="D53" s="91"/>
      <c r="E53" s="91"/>
      <c r="F53" s="91"/>
      <c r="G53" s="92"/>
    </row>
    <row r="54" spans="2:7" ht="15.6" x14ac:dyDescent="0.3">
      <c r="B54" s="90"/>
      <c r="C54" s="130" t="str">
        <f>IF(F51=0,"No payment due",IF(F51&lt;10000,"Full amount payable in one instalment within 90 days of commencement",""))</f>
        <v>No payment due</v>
      </c>
      <c r="D54" s="91"/>
      <c r="E54" s="91"/>
      <c r="F54" s="91"/>
      <c r="G54" s="92"/>
    </row>
    <row r="55" spans="2:7" ht="15.6" x14ac:dyDescent="0.3">
      <c r="B55" s="90"/>
      <c r="C55" s="130" t="str">
        <f>IF(F51&gt;=10000,"Amount payable in accordance with Instalment Policy","")</f>
        <v/>
      </c>
      <c r="D55" s="91"/>
      <c r="E55" s="151" t="s">
        <v>41</v>
      </c>
      <c r="F55" s="152"/>
      <c r="G55" s="92"/>
    </row>
    <row r="56" spans="2:7" ht="10.5" customHeight="1" thickBot="1" x14ac:dyDescent="0.35">
      <c r="B56" s="131"/>
      <c r="C56" s="132"/>
      <c r="D56" s="132"/>
      <c r="E56" s="132"/>
      <c r="F56" s="132"/>
      <c r="G56" s="133"/>
    </row>
    <row r="58" spans="2:7" ht="15" thickBot="1" x14ac:dyDescent="0.35"/>
    <row r="59" spans="2:7" ht="15" thickTop="1" x14ac:dyDescent="0.3">
      <c r="B59" s="63"/>
      <c r="C59" s="64"/>
      <c r="D59" s="64"/>
      <c r="E59" s="64"/>
      <c r="F59" s="64"/>
      <c r="G59" s="65"/>
    </row>
    <row r="60" spans="2:7" ht="18" x14ac:dyDescent="0.35">
      <c r="B60" s="66"/>
      <c r="C60" s="54" t="s">
        <v>58</v>
      </c>
      <c r="D60" s="53"/>
      <c r="E60" s="53"/>
      <c r="F60" s="53"/>
      <c r="G60" s="67"/>
    </row>
    <row r="61" spans="2:7" x14ac:dyDescent="0.3">
      <c r="B61" s="66"/>
      <c r="C61" s="53"/>
      <c r="D61" s="53"/>
      <c r="E61" s="53"/>
      <c r="F61" s="53"/>
      <c r="G61" s="67"/>
    </row>
    <row r="62" spans="2:7" ht="28.8" x14ac:dyDescent="0.3">
      <c r="B62" s="68" t="s">
        <v>54</v>
      </c>
      <c r="C62" s="69" t="s">
        <v>78</v>
      </c>
      <c r="D62" s="53"/>
      <c r="E62" s="53"/>
      <c r="F62" s="53"/>
      <c r="G62" s="67"/>
    </row>
    <row r="63" spans="2:7" x14ac:dyDescent="0.3">
      <c r="B63" s="68"/>
      <c r="C63" s="69"/>
      <c r="D63" s="53"/>
      <c r="E63" s="53"/>
      <c r="F63" s="53"/>
      <c r="G63" s="67"/>
    </row>
    <row r="64" spans="2:7" x14ac:dyDescent="0.3">
      <c r="B64" s="68" t="s">
        <v>64</v>
      </c>
      <c r="C64" s="69" t="s">
        <v>79</v>
      </c>
      <c r="D64" s="53"/>
      <c r="E64" s="53"/>
      <c r="F64" s="53"/>
      <c r="G64" s="67"/>
    </row>
    <row r="65" spans="2:7" x14ac:dyDescent="0.3">
      <c r="B65" s="68"/>
      <c r="C65" s="53"/>
      <c r="D65" s="53"/>
      <c r="E65" s="53"/>
      <c r="F65" s="53"/>
      <c r="G65" s="67"/>
    </row>
    <row r="66" spans="2:7" x14ac:dyDescent="0.3">
      <c r="B66" s="68" t="s">
        <v>55</v>
      </c>
      <c r="C66" s="53" t="s">
        <v>80</v>
      </c>
      <c r="D66" s="53"/>
      <c r="E66" s="53"/>
      <c r="F66" s="53"/>
      <c r="G66" s="67"/>
    </row>
    <row r="67" spans="2:7" x14ac:dyDescent="0.3">
      <c r="B67" s="68"/>
      <c r="C67" s="53"/>
      <c r="D67" s="53"/>
      <c r="E67" s="53"/>
      <c r="F67" s="53"/>
      <c r="G67" s="67"/>
    </row>
    <row r="68" spans="2:7" ht="43.2" x14ac:dyDescent="0.3">
      <c r="B68" s="68" t="s">
        <v>56</v>
      </c>
      <c r="C68" s="55" t="s">
        <v>72</v>
      </c>
      <c r="D68" s="53"/>
      <c r="E68" s="53"/>
      <c r="F68" s="53"/>
      <c r="G68" s="67"/>
    </row>
    <row r="69" spans="2:7" x14ac:dyDescent="0.3">
      <c r="B69" s="68"/>
      <c r="C69" s="53"/>
      <c r="D69" s="53"/>
      <c r="E69" s="53"/>
      <c r="F69" s="53"/>
      <c r="G69" s="67"/>
    </row>
    <row r="70" spans="2:7" ht="43.2" x14ac:dyDescent="0.3">
      <c r="B70" s="68" t="s">
        <v>57</v>
      </c>
      <c r="C70" s="55" t="s">
        <v>73</v>
      </c>
      <c r="D70" s="53"/>
      <c r="E70" s="53"/>
      <c r="F70" s="53"/>
      <c r="G70" s="67"/>
    </row>
    <row r="71" spans="2:7" x14ac:dyDescent="0.3">
      <c r="B71" s="68"/>
      <c r="C71" s="53"/>
      <c r="D71" s="53"/>
      <c r="E71" s="53"/>
      <c r="F71" s="53"/>
      <c r="G71" s="67"/>
    </row>
    <row r="72" spans="2:7" x14ac:dyDescent="0.3">
      <c r="B72" s="68" t="s">
        <v>59</v>
      </c>
      <c r="C72" s="53" t="s">
        <v>81</v>
      </c>
      <c r="D72" s="53"/>
      <c r="E72" s="53"/>
      <c r="F72" s="53"/>
      <c r="G72" s="67"/>
    </row>
    <row r="73" spans="2:7" x14ac:dyDescent="0.3">
      <c r="B73" s="68"/>
      <c r="C73" s="53"/>
      <c r="D73" s="53"/>
      <c r="E73" s="53"/>
      <c r="F73" s="53"/>
      <c r="G73" s="67"/>
    </row>
    <row r="74" spans="2:7" ht="28.8" x14ac:dyDescent="0.3">
      <c r="B74" s="68" t="s">
        <v>60</v>
      </c>
      <c r="C74" s="69" t="s">
        <v>82</v>
      </c>
      <c r="D74" s="53"/>
      <c r="E74" s="53"/>
      <c r="F74" s="53"/>
      <c r="G74" s="67"/>
    </row>
    <row r="75" spans="2:7" x14ac:dyDescent="0.3">
      <c r="B75" s="68"/>
      <c r="C75" s="53"/>
      <c r="D75" s="53"/>
      <c r="E75" s="53"/>
      <c r="F75" s="53"/>
      <c r="G75" s="67"/>
    </row>
    <row r="76" spans="2:7" x14ac:dyDescent="0.3">
      <c r="B76" s="68" t="s">
        <v>61</v>
      </c>
      <c r="C76" s="53" t="s">
        <v>65</v>
      </c>
      <c r="D76" s="53"/>
      <c r="E76" s="53"/>
      <c r="F76" s="53"/>
      <c r="G76" s="67"/>
    </row>
    <row r="77" spans="2:7" ht="6.75" customHeight="1" x14ac:dyDescent="0.3">
      <c r="B77" s="68"/>
      <c r="C77" s="53"/>
      <c r="D77" s="53"/>
      <c r="E77" s="53"/>
      <c r="F77" s="53"/>
      <c r="G77" s="67"/>
    </row>
    <row r="78" spans="2:7" x14ac:dyDescent="0.3">
      <c r="B78" s="70"/>
      <c r="C78" s="53" t="s">
        <v>66</v>
      </c>
      <c r="D78" s="53"/>
      <c r="E78" s="53"/>
      <c r="F78" s="53"/>
      <c r="G78" s="67"/>
    </row>
    <row r="79" spans="2:7" ht="92.25" customHeight="1" x14ac:dyDescent="0.3">
      <c r="B79" s="70"/>
      <c r="C79" s="69" t="s">
        <v>83</v>
      </c>
      <c r="D79" s="53"/>
      <c r="E79" s="53"/>
      <c r="F79" s="53"/>
      <c r="G79" s="67"/>
    </row>
    <row r="80" spans="2:7" x14ac:dyDescent="0.3">
      <c r="B80" s="70"/>
      <c r="C80" s="53"/>
      <c r="D80" s="53"/>
      <c r="E80" s="53"/>
      <c r="F80" s="53"/>
      <c r="G80" s="67"/>
    </row>
    <row r="81" spans="2:7" x14ac:dyDescent="0.3">
      <c r="B81" s="68" t="s">
        <v>67</v>
      </c>
      <c r="C81" s="53" t="s">
        <v>68</v>
      </c>
      <c r="D81" s="53"/>
      <c r="E81" s="53"/>
      <c r="F81" s="53"/>
      <c r="G81" s="67"/>
    </row>
    <row r="82" spans="2:7" ht="6.75" customHeight="1" x14ac:dyDescent="0.3">
      <c r="B82" s="70"/>
      <c r="C82" s="53"/>
      <c r="D82" s="53"/>
      <c r="E82" s="53"/>
      <c r="F82" s="53"/>
      <c r="G82" s="67"/>
    </row>
    <row r="83" spans="2:7" ht="72" x14ac:dyDescent="0.3">
      <c r="B83" s="70"/>
      <c r="C83" s="69" t="s">
        <v>84</v>
      </c>
      <c r="D83" s="53"/>
      <c r="E83" s="53"/>
      <c r="F83" s="53"/>
      <c r="G83" s="67"/>
    </row>
    <row r="84" spans="2:7" x14ac:dyDescent="0.3">
      <c r="B84" s="70"/>
      <c r="C84" s="53"/>
      <c r="D84" s="53"/>
      <c r="E84" s="53"/>
      <c r="F84" s="53"/>
      <c r="G84" s="67"/>
    </row>
    <row r="85" spans="2:7" ht="72" x14ac:dyDescent="0.3">
      <c r="B85" s="68" t="s">
        <v>69</v>
      </c>
      <c r="C85" s="69" t="s">
        <v>85</v>
      </c>
      <c r="D85" s="53"/>
      <c r="E85" s="53"/>
      <c r="F85" s="53"/>
      <c r="G85" s="67"/>
    </row>
    <row r="86" spans="2:7" x14ac:dyDescent="0.3">
      <c r="B86" s="70"/>
      <c r="C86" s="53"/>
      <c r="D86" s="53"/>
      <c r="E86" s="53"/>
      <c r="F86" s="53"/>
      <c r="G86" s="67"/>
    </row>
    <row r="87" spans="2:7" x14ac:dyDescent="0.3">
      <c r="B87" s="68" t="s">
        <v>70</v>
      </c>
      <c r="C87" s="53" t="s">
        <v>65</v>
      </c>
      <c r="D87" s="53"/>
      <c r="E87" s="53"/>
      <c r="F87" s="53"/>
      <c r="G87" s="67"/>
    </row>
    <row r="88" spans="2:7" ht="6.75" customHeight="1" x14ac:dyDescent="0.3">
      <c r="B88" s="70"/>
      <c r="C88" s="53"/>
      <c r="D88" s="53"/>
      <c r="E88" s="53"/>
      <c r="F88" s="53"/>
      <c r="G88" s="67"/>
    </row>
    <row r="89" spans="2:7" ht="15" customHeight="1" x14ac:dyDescent="0.3">
      <c r="B89" s="70"/>
      <c r="C89" s="53" t="s">
        <v>71</v>
      </c>
      <c r="D89" s="53"/>
      <c r="E89" s="53"/>
      <c r="F89" s="53"/>
      <c r="G89" s="67"/>
    </row>
    <row r="90" spans="2:7" ht="93.75" customHeight="1" x14ac:dyDescent="0.3">
      <c r="B90" s="70"/>
      <c r="C90" s="69" t="s">
        <v>86</v>
      </c>
      <c r="D90" s="53"/>
      <c r="E90" s="53"/>
      <c r="F90" s="53"/>
      <c r="G90" s="67"/>
    </row>
    <row r="91" spans="2:7" x14ac:dyDescent="0.3">
      <c r="B91" s="70"/>
      <c r="C91" s="53"/>
      <c r="D91" s="53"/>
      <c r="E91" s="53"/>
      <c r="F91" s="53"/>
      <c r="G91" s="67"/>
    </row>
    <row r="92" spans="2:7" ht="15" thickBot="1" x14ac:dyDescent="0.35">
      <c r="B92" s="71"/>
      <c r="C92" s="72"/>
      <c r="D92" s="72"/>
      <c r="E92" s="72"/>
      <c r="F92" s="72"/>
      <c r="G92" s="73"/>
    </row>
    <row r="93" spans="2:7" ht="15" thickTop="1" x14ac:dyDescent="0.3"/>
  </sheetData>
  <protectedRanges>
    <protectedRange sqref="C5:C6" name="Range2"/>
    <protectedRange sqref="F43" name="Range1"/>
  </protectedRanges>
  <customSheetViews>
    <customSheetView guid="{332FBE7A-383F-4794-852A-582827B1B9BD}" showPageBreaks="1" showGridLines="0" hiddenColumns="1">
      <pageMargins left="0.62992125984251968" right="0" top="0.55118110236220474" bottom="0.55118110236220474" header="0.31496062992125984" footer="0.31496062992125984"/>
      <pageSetup paperSize="9" scale="75" orientation="portrait" r:id="rId1"/>
    </customSheetView>
  </customSheetViews>
  <mergeCells count="7">
    <mergeCell ref="E55:F55"/>
    <mergeCell ref="B25:C25"/>
    <mergeCell ref="B20:C20"/>
    <mergeCell ref="B21:C21"/>
    <mergeCell ref="B22:C22"/>
    <mergeCell ref="B23:C23"/>
    <mergeCell ref="B24:C24"/>
  </mergeCells>
  <conditionalFormatting sqref="D20:G20">
    <cfRule type="expression" dxfId="3" priority="2">
      <formula>IF($D$11&gt;14,TRUE,)</formula>
    </cfRule>
  </conditionalFormatting>
  <conditionalFormatting sqref="D21:G21">
    <cfRule type="expression" dxfId="2" priority="1">
      <formula>IF($D$11&lt;15,TRUE)</formula>
    </cfRule>
  </conditionalFormatting>
  <dataValidations xWindow="803" yWindow="455" count="4">
    <dataValidation type="list" allowBlank="1" showInputMessage="1" showErrorMessage="1" prompt="Select Zone" sqref="F14 F10:F11" xr:uid="{00000000-0002-0000-0000-000000000000}">
      <formula1>ZONES</formula1>
    </dataValidation>
    <dataValidation allowBlank="1" showInputMessage="1" showErrorMessage="1" prompt="Insert date in numbers eg 10/09/15" sqref="F13" xr:uid="{00000000-0002-0000-0000-000001000000}"/>
    <dataValidation allowBlank="1" showInputMessage="1" showErrorMessage="1" prompt="Insert date in numbers eg 10/05/15" sqref="C6" xr:uid="{00000000-0002-0000-0000-000002000000}"/>
    <dataValidation type="list" allowBlank="1" showInputMessage="1" showErrorMessage="1" prompt="Select Name" sqref="C5" xr:uid="{00000000-0002-0000-0000-000003000000}">
      <formula1>$K$8:$K$17</formula1>
    </dataValidation>
  </dataValidations>
  <hyperlinks>
    <hyperlink ref="E55" location="'Instalment Table'!A1" display="Instalment Calculation Table" xr:uid="{00000000-0004-0000-0000-000000000000}"/>
  </hyperlinks>
  <pageMargins left="0.43307086614173229" right="0.19685039370078741" top="0.55118110236220474" bottom="0.35433070866141736" header="0.31496062992125984" footer="0.31496062992125984"/>
  <pageSetup paperSize="9" scale="7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5"/>
  <sheetViews>
    <sheetView showGridLines="0" workbookViewId="0">
      <selection activeCell="K13" sqref="K13"/>
    </sheetView>
  </sheetViews>
  <sheetFormatPr defaultRowHeight="14.4" x14ac:dyDescent="0.3"/>
  <cols>
    <col min="1" max="1" width="18.44140625" customWidth="1"/>
    <col min="2" max="2" width="13" customWidth="1"/>
    <col min="3" max="3" width="2.88671875" customWidth="1"/>
    <col min="4" max="8" width="11.6640625" customWidth="1"/>
    <col min="9" max="9" width="4.109375" customWidth="1"/>
  </cols>
  <sheetData>
    <row r="1" spans="1:9" ht="15" thickTop="1" x14ac:dyDescent="0.3">
      <c r="A1" s="15"/>
      <c r="B1" s="9"/>
      <c r="C1" s="9"/>
      <c r="D1" s="9"/>
      <c r="E1" s="9"/>
      <c r="F1" s="9"/>
      <c r="G1" s="9"/>
      <c r="H1" s="9"/>
      <c r="I1" s="25"/>
    </row>
    <row r="2" spans="1:9" x14ac:dyDescent="0.3">
      <c r="A2" s="16"/>
      <c r="B2" s="2"/>
      <c r="C2" s="2"/>
      <c r="D2" s="2"/>
      <c r="E2" s="2"/>
      <c r="F2" s="2"/>
      <c r="G2" s="2"/>
      <c r="H2" s="2"/>
      <c r="I2" s="26"/>
    </row>
    <row r="3" spans="1:9" ht="18" x14ac:dyDescent="0.35">
      <c r="A3" s="16"/>
      <c r="B3" s="3" t="s">
        <v>42</v>
      </c>
      <c r="C3" s="3"/>
      <c r="D3" s="2"/>
      <c r="E3" s="2"/>
      <c r="F3" s="2"/>
      <c r="G3" s="2"/>
      <c r="H3" s="2"/>
      <c r="I3" s="26"/>
    </row>
    <row r="4" spans="1:9" ht="18" x14ac:dyDescent="0.35">
      <c r="A4" s="16"/>
      <c r="B4" s="3" t="s">
        <v>43</v>
      </c>
      <c r="C4" s="3"/>
      <c r="D4" s="2"/>
      <c r="E4" s="2"/>
      <c r="F4" s="2"/>
      <c r="G4" s="2"/>
      <c r="H4" s="2"/>
      <c r="I4" s="26"/>
    </row>
    <row r="5" spans="1:9" x14ac:dyDescent="0.3">
      <c r="A5" s="16"/>
      <c r="B5" s="2"/>
      <c r="C5" s="2"/>
      <c r="D5" s="2"/>
      <c r="E5" s="2"/>
      <c r="F5" s="2"/>
      <c r="G5" s="2"/>
      <c r="H5" s="2"/>
      <c r="I5" s="26"/>
    </row>
    <row r="6" spans="1:9" ht="15" thickBot="1" x14ac:dyDescent="0.35">
      <c r="A6" s="16"/>
      <c r="B6" s="2"/>
      <c r="C6" s="2"/>
      <c r="D6" s="2"/>
      <c r="E6" s="2"/>
      <c r="F6" s="2"/>
      <c r="G6" s="2"/>
      <c r="H6" s="2"/>
      <c r="I6" s="26"/>
    </row>
    <row r="7" spans="1:9" ht="21" customHeight="1" thickBot="1" x14ac:dyDescent="0.35">
      <c r="A7" s="17" t="s">
        <v>44</v>
      </c>
      <c r="B7" s="50">
        <f>Calculator!F51</f>
        <v>0</v>
      </c>
      <c r="C7" s="4"/>
      <c r="D7" s="2"/>
      <c r="E7" s="2"/>
      <c r="F7" s="2"/>
      <c r="G7" s="2"/>
      <c r="H7" s="2"/>
      <c r="I7" s="26"/>
    </row>
    <row r="8" spans="1:9" ht="15" thickBot="1" x14ac:dyDescent="0.35">
      <c r="A8" s="18"/>
      <c r="B8" s="4"/>
      <c r="C8" s="4"/>
      <c r="D8" s="2"/>
      <c r="E8" s="2"/>
      <c r="F8" s="2"/>
      <c r="G8" s="2"/>
      <c r="H8" s="2"/>
      <c r="I8" s="26"/>
    </row>
    <row r="9" spans="1:9" ht="29.4" thickBot="1" x14ac:dyDescent="0.35">
      <c r="A9" s="19" t="s">
        <v>99</v>
      </c>
      <c r="B9" s="134"/>
      <c r="C9" s="5"/>
      <c r="D9" s="7" t="s">
        <v>97</v>
      </c>
      <c r="E9" s="2"/>
      <c r="F9" s="2"/>
      <c r="G9" s="134"/>
      <c r="H9" s="2"/>
      <c r="I9" s="26"/>
    </row>
    <row r="10" spans="1:9" ht="15" thickBot="1" x14ac:dyDescent="0.35">
      <c r="A10" s="19"/>
      <c r="B10" s="36"/>
      <c r="C10" s="5"/>
      <c r="D10" s="84" t="s">
        <v>98</v>
      </c>
      <c r="E10" s="2"/>
      <c r="F10" s="2"/>
      <c r="G10" s="2"/>
      <c r="H10" s="2"/>
      <c r="I10" s="26"/>
    </row>
    <row r="11" spans="1:9" s="1" customFormat="1" ht="29.25" customHeight="1" thickTop="1" thickBot="1" x14ac:dyDescent="0.35">
      <c r="A11" s="21" t="s">
        <v>48</v>
      </c>
      <c r="B11" s="12" t="str">
        <f>IF(G9&gt;1,"NONE",IF(B7=0,"",IF(B7&lt;10000,"ONE",IF(B7&lt;50000,"TWO",IF(B7&lt;500000,"THREE",IF(B7&gt;499999,"FOUR",""))))))</f>
        <v/>
      </c>
      <c r="C11" s="11"/>
      <c r="D11" s="82" t="str">
        <f>IF(G9="","","PAYMENT IN FULL DUE IMMEDIATELY")</f>
        <v/>
      </c>
      <c r="E11" s="83"/>
      <c r="F11" s="83"/>
      <c r="G11" s="11"/>
      <c r="H11" s="11"/>
      <c r="I11" s="27"/>
    </row>
    <row r="12" spans="1:9" ht="15.6" thickTop="1" thickBot="1" x14ac:dyDescent="0.35">
      <c r="A12" s="19"/>
      <c r="B12" s="37"/>
      <c r="C12" s="5"/>
      <c r="D12" s="2"/>
      <c r="E12" s="2"/>
      <c r="F12" s="2"/>
      <c r="G12" s="2"/>
      <c r="H12" s="2"/>
      <c r="I12" s="26"/>
    </row>
    <row r="13" spans="1:9" ht="33" customHeight="1" thickBot="1" x14ac:dyDescent="0.35">
      <c r="A13" s="20" t="s">
        <v>40</v>
      </c>
      <c r="B13" s="2"/>
      <c r="C13" s="2"/>
      <c r="D13" s="10">
        <v>90</v>
      </c>
      <c r="E13" s="10">
        <v>180</v>
      </c>
      <c r="F13" s="10">
        <v>270</v>
      </c>
      <c r="G13" s="10">
        <v>360</v>
      </c>
      <c r="H13" s="10">
        <v>540</v>
      </c>
      <c r="I13" s="26"/>
    </row>
    <row r="14" spans="1:9" s="1" customFormat="1" ht="35.25" customHeight="1" thickBot="1" x14ac:dyDescent="0.35">
      <c r="A14" s="21"/>
      <c r="B14" s="13" t="str">
        <f>IF(G9="","Payment Due Dates","")</f>
        <v>Payment Due Dates</v>
      </c>
      <c r="C14" s="6"/>
      <c r="D14" s="14" t="str">
        <f>IF($B$9="","",$B$9+D13)</f>
        <v/>
      </c>
      <c r="E14" s="14" t="str">
        <f>IF($B$9="","",$B$9+E13)</f>
        <v/>
      </c>
      <c r="F14" s="14" t="str">
        <f t="shared" ref="F14:H14" si="0">IF($B$9="","",$B$9+F13)</f>
        <v/>
      </c>
      <c r="G14" s="14" t="str">
        <f t="shared" si="0"/>
        <v/>
      </c>
      <c r="H14" s="14" t="str">
        <f t="shared" si="0"/>
        <v/>
      </c>
      <c r="I14" s="27"/>
    </row>
    <row r="15" spans="1:9" ht="26.25" customHeight="1" thickBot="1" x14ac:dyDescent="0.35">
      <c r="A15" s="17" t="s">
        <v>46</v>
      </c>
      <c r="B15" s="7" t="s">
        <v>47</v>
      </c>
      <c r="C15" s="7"/>
      <c r="D15" s="7" t="s">
        <v>35</v>
      </c>
      <c r="E15" s="85" t="str">
        <f>IF(G9&gt;1,"INSTALMENTS DO NOT APPLY","")</f>
        <v/>
      </c>
      <c r="F15" s="2"/>
      <c r="G15" s="2"/>
      <c r="H15" s="24"/>
      <c r="I15" s="26"/>
    </row>
    <row r="16" spans="1:9" ht="20.100000000000001" customHeight="1" thickTop="1" x14ac:dyDescent="0.3">
      <c r="A16" s="16" t="s">
        <v>36</v>
      </c>
      <c r="B16" s="47" t="str">
        <f>IF(SUM(D16:H16)=0,"",SUM(D16:H16))</f>
        <v/>
      </c>
      <c r="C16" s="8"/>
      <c r="D16" s="38" t="str">
        <f>IF($B$7=0,"",IF($B$7&lt;10000,$B$7,""))</f>
        <v/>
      </c>
      <c r="E16" s="39"/>
      <c r="F16" s="39"/>
      <c r="G16" s="39"/>
      <c r="H16" s="40"/>
      <c r="I16" s="26"/>
    </row>
    <row r="17" spans="1:9" ht="20.100000000000001" customHeight="1" x14ac:dyDescent="0.3">
      <c r="A17" s="16" t="s">
        <v>37</v>
      </c>
      <c r="B17" s="48" t="str">
        <f>IF(SUM(D17:H17)=0,"",SUM(D17:H17))</f>
        <v/>
      </c>
      <c r="C17" s="8"/>
      <c r="D17" s="41" t="str">
        <f>IF($B$7&gt;=10000,IF($B$7&lt;50000,$B$7*50%,IF($B$7&gt;50000,"")),"")</f>
        <v/>
      </c>
      <c r="E17" s="42" t="str">
        <f>IF($B$7&gt;=10000,IF($B$7&lt;50000,$B$7*50%,IF($B$7&gt;50000,"")),"")</f>
        <v/>
      </c>
      <c r="F17" s="42"/>
      <c r="G17" s="42"/>
      <c r="H17" s="43"/>
      <c r="I17" s="26"/>
    </row>
    <row r="18" spans="1:9" ht="20.100000000000001" customHeight="1" x14ac:dyDescent="0.3">
      <c r="A18" s="16" t="s">
        <v>38</v>
      </c>
      <c r="B18" s="48" t="str">
        <f>IF(SUM(D18:H18)=0,"",SUM(D18:H18))</f>
        <v/>
      </c>
      <c r="C18" s="8"/>
      <c r="D18" s="41" t="str">
        <f>IF($B$7&gt;=50000,IF($B$7&lt; 100000,$B$7*25%,""),"")</f>
        <v/>
      </c>
      <c r="E18" s="42" t="str">
        <f>IF($B$7&gt;=50000,IF($B$7&lt; 100000,$B$7*25%,""),"")</f>
        <v/>
      </c>
      <c r="F18" s="42" t="str">
        <f>IF($B$7&gt;=50000,IF($B$7&lt; 100000,$B$7*50%,""),"")</f>
        <v/>
      </c>
      <c r="G18" s="42"/>
      <c r="H18" s="43"/>
      <c r="I18" s="26"/>
    </row>
    <row r="19" spans="1:9" ht="20.100000000000001" customHeight="1" x14ac:dyDescent="0.3">
      <c r="A19" s="16" t="s">
        <v>39</v>
      </c>
      <c r="B19" s="48" t="str">
        <f>IF(SUM(D19:H19)=0,"",SUM(D19:H19))</f>
        <v/>
      </c>
      <c r="C19" s="8"/>
      <c r="D19" s="41"/>
      <c r="E19" s="42" t="str">
        <f>IF($B$7&gt;=100000,IF($B$7&lt; 500000,$B$7*25%,""),"")</f>
        <v/>
      </c>
      <c r="F19" s="42" t="str">
        <f>IF($B$7&gt;=100000,IF($B$7&lt; 500000,$B$7*25%,""),"")</f>
        <v/>
      </c>
      <c r="G19" s="42" t="str">
        <f>IF($B$7&gt;=100000,IF($B$7&lt; 500000,$B$7*50%,""),"")</f>
        <v/>
      </c>
      <c r="H19" s="43"/>
      <c r="I19" s="26"/>
    </row>
    <row r="20" spans="1:9" ht="20.100000000000001" customHeight="1" thickBot="1" x14ac:dyDescent="0.35">
      <c r="A20" s="16" t="s">
        <v>45</v>
      </c>
      <c r="B20" s="49" t="str">
        <f>IF(SUM(D20:H20)=0,"",SUM(D20:H20))</f>
        <v/>
      </c>
      <c r="C20" s="8"/>
      <c r="D20" s="44"/>
      <c r="E20" s="45" t="str">
        <f>IF($B$7&gt;=500000,$B$7*25%,"")</f>
        <v/>
      </c>
      <c r="F20" s="45" t="str">
        <f>IF($B$7&gt;=500000,$B$7*25%,"")</f>
        <v/>
      </c>
      <c r="G20" s="45" t="str">
        <f>IF($B$7&gt;=500000,$B$7*25%,"")</f>
        <v/>
      </c>
      <c r="H20" s="46" t="str">
        <f>IF($B$7&gt;=500000,$B$7*25%,"")</f>
        <v/>
      </c>
      <c r="I20" s="26"/>
    </row>
    <row r="21" spans="1:9" ht="15" thickTop="1" x14ac:dyDescent="0.3">
      <c r="A21" s="16"/>
      <c r="B21" s="2"/>
      <c r="C21" s="2"/>
      <c r="D21" s="9"/>
      <c r="E21" s="9"/>
      <c r="F21" s="9"/>
      <c r="G21" s="9"/>
      <c r="H21" s="9"/>
      <c r="I21" s="26"/>
    </row>
    <row r="22" spans="1:9" x14ac:dyDescent="0.3">
      <c r="A22" s="16"/>
      <c r="B22" s="2"/>
      <c r="C22" s="2"/>
      <c r="D22" s="2"/>
      <c r="E22" s="2"/>
      <c r="F22" s="2"/>
      <c r="G22" s="2"/>
      <c r="H22" s="2"/>
      <c r="I22" s="26"/>
    </row>
    <row r="23" spans="1:9" ht="15" customHeight="1" x14ac:dyDescent="0.3">
      <c r="A23" s="22" t="s">
        <v>49</v>
      </c>
      <c r="B23" s="2"/>
      <c r="C23" s="2"/>
      <c r="D23" s="2"/>
      <c r="E23" s="2"/>
      <c r="F23" s="2"/>
      <c r="G23" s="2"/>
      <c r="H23" s="2"/>
      <c r="I23" s="26"/>
    </row>
    <row r="24" spans="1:9" ht="15" thickBot="1" x14ac:dyDescent="0.35">
      <c r="A24" s="23"/>
      <c r="B24" s="24"/>
      <c r="C24" s="24"/>
      <c r="D24" s="24"/>
      <c r="E24" s="24"/>
      <c r="F24" s="24"/>
      <c r="G24" s="24"/>
      <c r="H24" s="24"/>
      <c r="I24" s="28"/>
    </row>
    <row r="25" spans="1:9" ht="15" thickTop="1" x14ac:dyDescent="0.3"/>
  </sheetData>
  <sheetProtection algorithmName="SHA-512" hashValue="JPZ4m0gz27qoEYsRmqJxqbKUgwqXZeiyVO3NgfZIEVZTavgQU9/2OiogTJWkngc49s1WHSAut/YCjxUrdH9a/w==" saltValue="9e1p5blWNqlT3sh9jwhp9w==" spinCount="100000" sheet="1" objects="1" scenarios="1"/>
  <protectedRanges>
    <protectedRange sqref="B9" name="Range1"/>
  </protectedRanges>
  <customSheetViews>
    <customSheetView guid="{332FBE7A-383F-4794-852A-582827B1B9BD}" showPageBreaks="1" showGridLines="0" fitToPage="1" printArea="1" topLeftCell="A10">
      <selection activeCell="A23" sqref="A23"/>
      <pageMargins left="0.62992125984251968" right="0.19685039370078741" top="0.74803149606299213" bottom="0.74803149606299213" header="0.31496062992125984" footer="0.31496062992125984"/>
      <pageSetup paperSize="9" scale="97" orientation="portrait" r:id="rId1"/>
    </customSheetView>
  </customSheetViews>
  <conditionalFormatting sqref="B9">
    <cfRule type="expression" dxfId="1" priority="1">
      <formula>$G$9&lt;&gt;""</formula>
    </cfRule>
  </conditionalFormatting>
  <conditionalFormatting sqref="GB9">
    <cfRule type="cellIs" dxfId="0" priority="2" operator="greaterThan">
      <formula>1</formula>
    </cfRule>
  </conditionalFormatting>
  <dataValidations xWindow="320" yWindow="265" count="3">
    <dataValidation allowBlank="1" showInputMessage="1" showErrorMessage="1" prompt="Insert Commencement Date when known format dd/mm/yy" sqref="B12 B10" xr:uid="{00000000-0002-0000-0100-000000000000}"/>
    <dataValidation allowBlank="1" showInputMessage="1" showErrorMessage="1" prompt="Enter agreed Deemed Commencement Date in dd/mm/yy format" sqref="G9" xr:uid="{00000000-0002-0000-0100-000001000000}"/>
    <dataValidation allowBlank="1" showInputMessage="1" showErrorMessage="1" prompt="Enter Commencement Date from Commencement Notice in dd/mm/yy format" sqref="B9" xr:uid="{00000000-0002-0000-0100-000002000000}"/>
  </dataValidations>
  <hyperlinks>
    <hyperlink ref="A23" location="Calculator!A1" display="Back to CIL Calculator" xr:uid="{00000000-0004-0000-0100-000000000000}"/>
  </hyperlinks>
  <pageMargins left="0.62992125984251968" right="0.19685039370078741" top="0.74803149606299213" bottom="0.74803149606299213" header="0.31496062992125984" footer="0.31496062992125984"/>
  <pageSetup paperSize="9" scale="97" orientation="portrait" r:id="rId2"/>
  <drawing r:id="rId3"/>
</worksheet>
</file>

<file path=docMetadata/LabelInfo.xml><?xml version="1.0" encoding="utf-8"?>
<clbl:labelList xmlns:clbl="http://schemas.microsoft.com/office/2020/mipLabelMetadata">
  <clbl:label id="{77d64243-483a-43b8-a912-0fe80eb82f90}" enabled="0" method="" siteId="{77d64243-483a-43b8-a912-0fe80eb82f9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Calculator</vt:lpstr>
      <vt:lpstr>Instalment Table</vt:lpstr>
      <vt:lpstr>'Instalment Table'!Print_Area</vt:lpstr>
      <vt:lpstr>ZONES</vt:lpstr>
    </vt:vector>
  </TitlesOfParts>
  <Company>Spelthorne Borough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Dawes, Geoff</dc:creator>
  <cp:lastModifiedBy>Younge, Julia</cp:lastModifiedBy>
  <cp:lastPrinted>2019-11-18T12:55:50Z</cp:lastPrinted>
  <dcterms:created xsi:type="dcterms:W3CDTF">2015-03-27T16:14:34Z</dcterms:created>
  <dcterms:modified xsi:type="dcterms:W3CDTF">2026-02-17T15:19:53Z</dcterms:modified>
</cp:coreProperties>
</file>